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codeName="{8C4F1C90-05EB-6A55-5F09-09C24B55AC0B}"/>
  <workbookPr codeName="ThisWorkbook" defaultThemeVersion="124226"/>
  <bookViews>
    <workbookView xWindow="-3525" yWindow="-60" windowWidth="15600" windowHeight="10005"/>
  </bookViews>
  <sheets>
    <sheet name="Welcome" sheetId="4" r:id="rId1"/>
    <sheet name="Assessment Input" sheetId="1" r:id="rId2"/>
    <sheet name="Statistics" sheetId="2" r:id="rId3"/>
    <sheet name="Sheet1" sheetId="3" state="hidden" r:id="rId4"/>
  </sheets>
  <definedNames>
    <definedName name="_xlnm._FilterDatabase" localSheetId="1" hidden="1">'Assessment Input'!$A$1:$I$132</definedName>
    <definedName name="_xlnm.Print_Area" localSheetId="1">'Assessment Input'!$A$1:$M$131</definedName>
    <definedName name="_xlnm.Print_Area" localSheetId="2">Statistics!$A$1:$W$102</definedName>
    <definedName name="_xlnm.Print_Titles" localSheetId="1">'Assessment Input'!$1:$1</definedName>
  </definedNames>
  <calcPr calcId="145621"/>
</workbook>
</file>

<file path=xl/calcChain.xml><?xml version="1.0" encoding="utf-8"?>
<calcChain xmlns="http://schemas.openxmlformats.org/spreadsheetml/2006/main">
  <c r="K10" i="2" l="1"/>
  <c r="J10" i="2"/>
  <c r="I10" i="2"/>
  <c r="H10" i="2"/>
  <c r="K21" i="1" l="1"/>
  <c r="K20" i="1"/>
  <c r="K19" i="1"/>
  <c r="K18" i="1"/>
  <c r="W44" i="2" l="1"/>
  <c r="V44" i="2"/>
  <c r="U44" i="2"/>
  <c r="T44" i="2"/>
  <c r="L11" i="1"/>
  <c r="B22" i="2"/>
  <c r="C22" i="2"/>
  <c r="A32" i="2"/>
  <c r="A33" i="2"/>
  <c r="A24" i="2"/>
  <c r="A25" i="2"/>
  <c r="A26" i="2"/>
  <c r="A27" i="2"/>
  <c r="A28" i="2"/>
  <c r="A29" i="2"/>
  <c r="A30" i="2"/>
  <c r="A31" i="2"/>
  <c r="A23" i="2"/>
  <c r="W70" i="2"/>
  <c r="V70" i="2"/>
  <c r="U70" i="2"/>
  <c r="T70" i="2"/>
  <c r="Q70" i="2"/>
  <c r="P70" i="2"/>
  <c r="O70" i="2"/>
  <c r="N70" i="2"/>
  <c r="K70" i="2"/>
  <c r="J70" i="2"/>
  <c r="I70" i="2"/>
  <c r="H70" i="2"/>
  <c r="E70" i="2"/>
  <c r="D70" i="2"/>
  <c r="C70" i="2"/>
  <c r="B70" i="2"/>
  <c r="W36" i="2"/>
  <c r="V36" i="2"/>
  <c r="U36" i="2"/>
  <c r="T36" i="2"/>
  <c r="Q36" i="2"/>
  <c r="P36" i="2"/>
  <c r="O36" i="2"/>
  <c r="N36" i="2"/>
  <c r="K36" i="2"/>
  <c r="J36" i="2"/>
  <c r="I36" i="2"/>
  <c r="H36" i="2"/>
  <c r="E36" i="2"/>
  <c r="D36" i="2"/>
  <c r="C36" i="2"/>
  <c r="B36" i="2"/>
  <c r="H72" i="2"/>
  <c r="I72" i="2"/>
  <c r="J72" i="2"/>
  <c r="K72" i="2"/>
  <c r="H73" i="2"/>
  <c r="I73" i="2"/>
  <c r="J73" i="2"/>
  <c r="K73" i="2"/>
  <c r="H74" i="2"/>
  <c r="I74" i="2"/>
  <c r="J74" i="2"/>
  <c r="K74" i="2"/>
  <c r="H75" i="2"/>
  <c r="I75" i="2"/>
  <c r="J75" i="2"/>
  <c r="K75" i="2"/>
  <c r="H76" i="2"/>
  <c r="I76" i="2"/>
  <c r="J76" i="2"/>
  <c r="K76" i="2"/>
  <c r="H77" i="2"/>
  <c r="I77" i="2"/>
  <c r="J77" i="2"/>
  <c r="K77" i="2"/>
  <c r="H78" i="2"/>
  <c r="I78" i="2"/>
  <c r="J78" i="2"/>
  <c r="K78" i="2"/>
  <c r="W45" i="2"/>
  <c r="W43" i="2"/>
  <c r="W42" i="2"/>
  <c r="W41" i="2"/>
  <c r="W40" i="2"/>
  <c r="W39" i="2"/>
  <c r="W38" i="2"/>
  <c r="V45" i="2"/>
  <c r="V43" i="2"/>
  <c r="V42" i="2"/>
  <c r="V41" i="2"/>
  <c r="V40" i="2"/>
  <c r="V39" i="2"/>
  <c r="V38" i="2"/>
  <c r="U45" i="2"/>
  <c r="U43" i="2"/>
  <c r="U42" i="2"/>
  <c r="U41" i="2"/>
  <c r="U40" i="2"/>
  <c r="U39" i="2"/>
  <c r="U38" i="2"/>
  <c r="T45" i="2"/>
  <c r="T43" i="2"/>
  <c r="T42" i="2"/>
  <c r="T41" i="2"/>
  <c r="T40" i="2"/>
  <c r="T39" i="2"/>
  <c r="T38" i="2"/>
  <c r="Q45" i="2"/>
  <c r="Q44" i="2"/>
  <c r="Q43" i="2"/>
  <c r="Q42" i="2"/>
  <c r="Q41" i="2"/>
  <c r="Q40" i="2"/>
  <c r="Q39" i="2"/>
  <c r="Q38" i="2"/>
  <c r="P45" i="2"/>
  <c r="P44" i="2"/>
  <c r="P43" i="2"/>
  <c r="P42" i="2"/>
  <c r="P41" i="2"/>
  <c r="P40" i="2"/>
  <c r="P39" i="2"/>
  <c r="P38" i="2"/>
  <c r="O45" i="2"/>
  <c r="O44" i="2"/>
  <c r="O43" i="2"/>
  <c r="O42" i="2"/>
  <c r="O41" i="2"/>
  <c r="O40" i="2"/>
  <c r="O39" i="2"/>
  <c r="O38" i="2"/>
  <c r="N38" i="2"/>
  <c r="N45" i="2"/>
  <c r="N44" i="2"/>
  <c r="N43" i="2"/>
  <c r="N42" i="2"/>
  <c r="N41" i="2"/>
  <c r="N40" i="2"/>
  <c r="N39" i="2"/>
  <c r="L16" i="1"/>
  <c r="B28" i="2" s="1"/>
  <c r="N48" i="2" s="1"/>
  <c r="N59" i="2" l="1"/>
  <c r="N37" i="2"/>
  <c r="L17" i="1"/>
  <c r="B29" i="2" s="1"/>
  <c r="N50" i="2"/>
  <c r="N52" i="2"/>
  <c r="N56" i="2"/>
  <c r="O51" i="2"/>
  <c r="O55" i="2"/>
  <c r="P51" i="2"/>
  <c r="P55" i="2"/>
  <c r="Q51" i="2"/>
  <c r="Q55" i="2"/>
  <c r="N54" i="2"/>
  <c r="O49" i="2"/>
  <c r="O53" i="2"/>
  <c r="P49" i="2"/>
  <c r="P53" i="2"/>
  <c r="Q49" i="2"/>
  <c r="Q53" i="2"/>
  <c r="N51" i="2"/>
  <c r="N55" i="2"/>
  <c r="O50" i="2"/>
  <c r="O54" i="2"/>
  <c r="P50" i="2"/>
  <c r="P54" i="2"/>
  <c r="Q50" i="2"/>
  <c r="Q54" i="2"/>
  <c r="N53" i="2"/>
  <c r="N49" i="2"/>
  <c r="O52" i="2"/>
  <c r="O56" i="2"/>
  <c r="P52" i="2"/>
  <c r="P56" i="2"/>
  <c r="Q52" i="2"/>
  <c r="Q56" i="2"/>
  <c r="W46" i="2"/>
  <c r="V46" i="2"/>
  <c r="U46" i="2"/>
  <c r="T46" i="2"/>
  <c r="O46" i="2"/>
  <c r="P46" i="2"/>
  <c r="Q46" i="2"/>
  <c r="N46" i="2"/>
  <c r="K45" i="2"/>
  <c r="J45" i="2"/>
  <c r="I45" i="2"/>
  <c r="H45" i="2"/>
  <c r="K44" i="2"/>
  <c r="J44" i="2"/>
  <c r="I44" i="2"/>
  <c r="H44" i="2"/>
  <c r="K43" i="2"/>
  <c r="J43" i="2"/>
  <c r="I43" i="2"/>
  <c r="H43" i="2"/>
  <c r="K42" i="2"/>
  <c r="J42" i="2"/>
  <c r="I42" i="2"/>
  <c r="H42" i="2"/>
  <c r="K41" i="2"/>
  <c r="J41" i="2"/>
  <c r="I41" i="2"/>
  <c r="H41" i="2"/>
  <c r="K40" i="2"/>
  <c r="J40" i="2"/>
  <c r="I40" i="2"/>
  <c r="H40" i="2"/>
  <c r="K39" i="2"/>
  <c r="J39" i="2"/>
  <c r="I39" i="2"/>
  <c r="H39" i="2"/>
  <c r="K38" i="2"/>
  <c r="J38" i="2"/>
  <c r="I38" i="2"/>
  <c r="H38" i="2"/>
  <c r="E45" i="2"/>
  <c r="D45" i="2"/>
  <c r="C45" i="2"/>
  <c r="B45" i="2"/>
  <c r="E44" i="2"/>
  <c r="D44" i="2"/>
  <c r="C44" i="2"/>
  <c r="B44" i="2"/>
  <c r="E43" i="2"/>
  <c r="D43" i="2"/>
  <c r="C43" i="2"/>
  <c r="B43" i="2"/>
  <c r="E42" i="2"/>
  <c r="D42" i="2"/>
  <c r="C42" i="2"/>
  <c r="B42" i="2"/>
  <c r="E41" i="2"/>
  <c r="D41" i="2"/>
  <c r="C41" i="2"/>
  <c r="B41" i="2"/>
  <c r="E40" i="2"/>
  <c r="D40" i="2"/>
  <c r="C40" i="2"/>
  <c r="B40" i="2"/>
  <c r="E39" i="2"/>
  <c r="D39" i="2"/>
  <c r="C39" i="2"/>
  <c r="B39" i="2"/>
  <c r="E38" i="2"/>
  <c r="D38" i="2"/>
  <c r="C38" i="2"/>
  <c r="B38" i="2"/>
  <c r="K9" i="2"/>
  <c r="K8" i="2"/>
  <c r="K7" i="2"/>
  <c r="K6" i="2"/>
  <c r="K5" i="2"/>
  <c r="K4" i="2"/>
  <c r="J9" i="2"/>
  <c r="J8" i="2"/>
  <c r="J7" i="2"/>
  <c r="J6" i="2"/>
  <c r="J5" i="2"/>
  <c r="J4" i="2"/>
  <c r="I4" i="2"/>
  <c r="K11" i="2"/>
  <c r="J11" i="2"/>
  <c r="I11" i="2"/>
  <c r="H11" i="2"/>
  <c r="I9" i="2"/>
  <c r="H9" i="2"/>
  <c r="I8" i="2"/>
  <c r="H8" i="2"/>
  <c r="I7" i="2"/>
  <c r="H7" i="2"/>
  <c r="I6" i="2"/>
  <c r="H6" i="2"/>
  <c r="I5" i="2"/>
  <c r="H5" i="2"/>
  <c r="H4" i="2"/>
  <c r="S3" i="2"/>
  <c r="U11" i="2" s="1"/>
  <c r="W52" i="2" l="1"/>
  <c r="W53" i="2"/>
  <c r="W54" i="2"/>
  <c r="T59" i="2"/>
  <c r="T48" i="2"/>
  <c r="T37" i="2"/>
  <c r="W55" i="2"/>
  <c r="W49" i="2"/>
  <c r="W51" i="2"/>
  <c r="U53" i="2"/>
  <c r="W56" i="2"/>
  <c r="U55" i="2"/>
  <c r="U54" i="2"/>
  <c r="V56" i="2"/>
  <c r="W50" i="2"/>
  <c r="U49" i="2"/>
  <c r="V52" i="2"/>
  <c r="U51" i="2"/>
  <c r="U50" i="2"/>
  <c r="Q63" i="2"/>
  <c r="O64" i="2"/>
  <c r="V53" i="2"/>
  <c r="T53" i="2"/>
  <c r="N66" i="2"/>
  <c r="U56" i="2"/>
  <c r="U52" i="2"/>
  <c r="V55" i="2"/>
  <c r="T55" i="2"/>
  <c r="V54" i="2"/>
  <c r="T54" i="2"/>
  <c r="V49" i="2"/>
  <c r="V60" i="2" s="1"/>
  <c r="D19" i="2" s="1"/>
  <c r="T49" i="2"/>
  <c r="T60" i="2" s="1"/>
  <c r="B19" i="2" s="1"/>
  <c r="T56" i="2"/>
  <c r="T52" i="2"/>
  <c r="V51" i="2"/>
  <c r="T51" i="2"/>
  <c r="V50" i="2"/>
  <c r="T50" i="2"/>
  <c r="P63" i="2"/>
  <c r="N67" i="2"/>
  <c r="O61" i="2"/>
  <c r="C9" i="2" s="1"/>
  <c r="N62" i="2"/>
  <c r="Q64" i="2"/>
  <c r="Q67" i="2"/>
  <c r="P66" i="2"/>
  <c r="O67" i="2"/>
  <c r="P62" i="2"/>
  <c r="O63" i="2"/>
  <c r="P61" i="2"/>
  <c r="D9" i="2" s="1"/>
  <c r="P67" i="2"/>
  <c r="Q62" i="2"/>
  <c r="P64" i="2"/>
  <c r="O65" i="2"/>
  <c r="Q61" i="2"/>
  <c r="E9" i="2" s="1"/>
  <c r="Q66" i="2"/>
  <c r="P65" i="2"/>
  <c r="O62" i="2"/>
  <c r="N64" i="2"/>
  <c r="Q65" i="2"/>
  <c r="O66" i="2"/>
  <c r="N65" i="2"/>
  <c r="N63" i="2"/>
  <c r="N61" i="2"/>
  <c r="B9" i="2" s="1"/>
  <c r="I46" i="2"/>
  <c r="J46" i="2"/>
  <c r="K46" i="2"/>
  <c r="H46" i="2"/>
  <c r="C46" i="2"/>
  <c r="D46" i="2"/>
  <c r="E46" i="2"/>
  <c r="B46" i="2"/>
  <c r="J12" i="2"/>
  <c r="H12" i="2"/>
  <c r="I12" i="2"/>
  <c r="K12" i="2"/>
  <c r="V6" i="2"/>
  <c r="W10" i="2"/>
  <c r="W6" i="2"/>
  <c r="V5" i="2"/>
  <c r="V7" i="2"/>
  <c r="V9" i="2"/>
  <c r="V11" i="2"/>
  <c r="V8" i="2"/>
  <c r="V10" i="2"/>
  <c r="V4" i="2"/>
  <c r="W8" i="2"/>
  <c r="W5" i="2"/>
  <c r="W7" i="2"/>
  <c r="W9" i="2"/>
  <c r="W11" i="2"/>
  <c r="T4" i="2"/>
  <c r="T5" i="2"/>
  <c r="T6" i="2"/>
  <c r="T7" i="2"/>
  <c r="T8" i="2"/>
  <c r="T9" i="2"/>
  <c r="T10" i="2"/>
  <c r="T11" i="2"/>
  <c r="W4" i="2"/>
  <c r="U4" i="2"/>
  <c r="U5" i="2"/>
  <c r="U6" i="2"/>
  <c r="U7" i="2"/>
  <c r="U8" i="2"/>
  <c r="U9" i="2"/>
  <c r="U10" i="2"/>
  <c r="W2" i="2"/>
  <c r="V2" i="2"/>
  <c r="U2" i="2"/>
  <c r="T2" i="2"/>
  <c r="Q2" i="2"/>
  <c r="P2" i="2"/>
  <c r="O2" i="2"/>
  <c r="N2" i="2"/>
  <c r="K2" i="2"/>
  <c r="J2" i="2"/>
  <c r="I2" i="2"/>
  <c r="H2" i="2"/>
  <c r="E2" i="2"/>
  <c r="D2" i="2"/>
  <c r="C2" i="2"/>
  <c r="B2" i="2"/>
  <c r="E74" i="2"/>
  <c r="Q74" i="2"/>
  <c r="W74" i="2"/>
  <c r="W79" i="2"/>
  <c r="V79" i="2"/>
  <c r="U79" i="2"/>
  <c r="T79" i="2"/>
  <c r="W78" i="2"/>
  <c r="V78" i="2"/>
  <c r="U78" i="2"/>
  <c r="T78" i="2"/>
  <c r="W77" i="2"/>
  <c r="V77" i="2"/>
  <c r="U77" i="2"/>
  <c r="T77" i="2"/>
  <c r="W76" i="2"/>
  <c r="V76" i="2"/>
  <c r="U76" i="2"/>
  <c r="T76" i="2"/>
  <c r="W75" i="2"/>
  <c r="V75" i="2"/>
  <c r="U75" i="2"/>
  <c r="T75" i="2"/>
  <c r="V74" i="2"/>
  <c r="U74" i="2"/>
  <c r="T74" i="2"/>
  <c r="W73" i="2"/>
  <c r="V73" i="2"/>
  <c r="U73" i="2"/>
  <c r="T73" i="2"/>
  <c r="W72" i="2"/>
  <c r="V72" i="2"/>
  <c r="U72" i="2"/>
  <c r="Q79" i="2"/>
  <c r="P79" i="2"/>
  <c r="O79" i="2"/>
  <c r="N79" i="2"/>
  <c r="Q78" i="2"/>
  <c r="P78" i="2"/>
  <c r="O78" i="2"/>
  <c r="N78" i="2"/>
  <c r="Q77" i="2"/>
  <c r="P77" i="2"/>
  <c r="O77" i="2"/>
  <c r="N77" i="2"/>
  <c r="Q76" i="2"/>
  <c r="P76" i="2"/>
  <c r="O76" i="2"/>
  <c r="N76" i="2"/>
  <c r="Q75" i="2"/>
  <c r="P75" i="2"/>
  <c r="O75" i="2"/>
  <c r="N75" i="2"/>
  <c r="P74" i="2"/>
  <c r="O74" i="2"/>
  <c r="N74" i="2"/>
  <c r="Q73" i="2"/>
  <c r="P73" i="2"/>
  <c r="O73" i="2"/>
  <c r="N73" i="2"/>
  <c r="Q72" i="2"/>
  <c r="P72" i="2"/>
  <c r="O72" i="2"/>
  <c r="N72" i="2"/>
  <c r="K79" i="2"/>
  <c r="K80" i="2" s="1"/>
  <c r="J79" i="2"/>
  <c r="I79" i="2"/>
  <c r="I80" i="2" s="1"/>
  <c r="H79" i="2"/>
  <c r="T72" i="2"/>
  <c r="E79" i="2"/>
  <c r="D79" i="2"/>
  <c r="C79" i="2"/>
  <c r="B79" i="2"/>
  <c r="E78" i="2"/>
  <c r="D78" i="2"/>
  <c r="C78" i="2"/>
  <c r="B78" i="2"/>
  <c r="E77" i="2"/>
  <c r="D77" i="2"/>
  <c r="C77" i="2"/>
  <c r="B77" i="2"/>
  <c r="E76" i="2"/>
  <c r="D76" i="2"/>
  <c r="C76" i="2"/>
  <c r="B76" i="2"/>
  <c r="E75" i="2"/>
  <c r="D75" i="2"/>
  <c r="C75" i="2"/>
  <c r="B75" i="2"/>
  <c r="D74" i="2"/>
  <c r="C74" i="2"/>
  <c r="B74" i="2"/>
  <c r="E73" i="2"/>
  <c r="D73" i="2"/>
  <c r="C73" i="2"/>
  <c r="B73" i="2"/>
  <c r="E72" i="2"/>
  <c r="D72" i="2"/>
  <c r="C72" i="2"/>
  <c r="B72" i="2"/>
  <c r="U61" i="2" l="1"/>
  <c r="C10" i="2" s="1"/>
  <c r="W57" i="2"/>
  <c r="W64" i="2"/>
  <c r="U60" i="2"/>
  <c r="C19" i="2" s="1"/>
  <c r="V66" i="2"/>
  <c r="U62" i="2"/>
  <c r="W65" i="2"/>
  <c r="W60" i="2"/>
  <c r="E19" i="2" s="1"/>
  <c r="W62" i="2"/>
  <c r="W67" i="2"/>
  <c r="W66" i="2"/>
  <c r="W63" i="2"/>
  <c r="U65" i="2"/>
  <c r="V64" i="2"/>
  <c r="W61" i="2"/>
  <c r="E10" i="2" s="1"/>
  <c r="T57" i="2"/>
  <c r="T64" i="2"/>
  <c r="T66" i="2"/>
  <c r="T65" i="2"/>
  <c r="U63" i="2"/>
  <c r="V57" i="2"/>
  <c r="V61" i="2"/>
  <c r="D10" i="2" s="1"/>
  <c r="V65" i="2"/>
  <c r="T62" i="2"/>
  <c r="T67" i="2"/>
  <c r="U57" i="2"/>
  <c r="U66" i="2"/>
  <c r="U64" i="2"/>
  <c r="V63" i="2"/>
  <c r="T63" i="2"/>
  <c r="V67" i="2"/>
  <c r="U67" i="2"/>
  <c r="V62" i="2"/>
  <c r="T61" i="2"/>
  <c r="B10" i="2" s="1"/>
  <c r="V80" i="2"/>
  <c r="N80" i="2"/>
  <c r="E80" i="2"/>
  <c r="C80" i="2"/>
  <c r="P80" i="2"/>
  <c r="T80" i="2"/>
  <c r="H80" i="2"/>
  <c r="Q80" i="2"/>
  <c r="U80" i="2"/>
  <c r="B80" i="2"/>
  <c r="O80" i="2"/>
  <c r="W80" i="2"/>
  <c r="V12" i="2"/>
  <c r="D80" i="2"/>
  <c r="J80" i="2"/>
  <c r="U12" i="2"/>
  <c r="W12" i="2"/>
  <c r="T12" i="2"/>
  <c r="L19" i="1" l="1"/>
  <c r="B31" i="2" s="1"/>
  <c r="L20" i="1"/>
  <c r="B32" i="2" s="1"/>
  <c r="L21" i="1"/>
  <c r="B33" i="2" s="1"/>
  <c r="L18" i="1"/>
  <c r="B30" i="2" s="1"/>
  <c r="L15" i="1"/>
  <c r="B27" i="2" s="1"/>
  <c r="L14" i="1"/>
  <c r="B26" i="2" s="1"/>
  <c r="L13" i="1"/>
  <c r="B25" i="2" s="1"/>
  <c r="L12" i="1"/>
  <c r="B24" i="2" s="1"/>
  <c r="M3" i="2"/>
  <c r="B93" i="2" l="1"/>
  <c r="B82" i="2"/>
  <c r="B71" i="2"/>
  <c r="T25" i="2"/>
  <c r="T14" i="2"/>
  <c r="T3" i="2"/>
  <c r="T93" i="2"/>
  <c r="T82" i="2"/>
  <c r="T71" i="2"/>
  <c r="N14" i="2"/>
  <c r="N3" i="2"/>
  <c r="N25" i="2"/>
  <c r="N82" i="2"/>
  <c r="N71" i="2"/>
  <c r="N93" i="2"/>
  <c r="B59" i="2"/>
  <c r="B48" i="2"/>
  <c r="B37" i="2"/>
  <c r="H37" i="2"/>
  <c r="H59" i="2"/>
  <c r="H48" i="2"/>
  <c r="H71" i="2"/>
  <c r="H93" i="2"/>
  <c r="H82" i="2"/>
  <c r="V15" i="2"/>
  <c r="U22" i="2"/>
  <c r="T21" i="2"/>
  <c r="V22" i="2"/>
  <c r="T16" i="2"/>
  <c r="V21" i="2"/>
  <c r="U17" i="2"/>
  <c r="V19" i="2"/>
  <c r="T15" i="2"/>
  <c r="U20" i="2"/>
  <c r="V20" i="2"/>
  <c r="V17" i="2"/>
  <c r="W19" i="2"/>
  <c r="T20" i="2"/>
  <c r="W18" i="2"/>
  <c r="W16" i="2"/>
  <c r="U15" i="2"/>
  <c r="T17" i="2"/>
  <c r="W17" i="2"/>
  <c r="W20" i="2"/>
  <c r="U18" i="2"/>
  <c r="V18" i="2"/>
  <c r="T22" i="2"/>
  <c r="V16" i="2"/>
  <c r="W15" i="2"/>
  <c r="W22" i="2"/>
  <c r="U19" i="2"/>
  <c r="T19" i="2"/>
  <c r="T18" i="2"/>
  <c r="U16" i="2"/>
  <c r="W21" i="2"/>
  <c r="U21" i="2"/>
  <c r="B55" i="2"/>
  <c r="B54" i="2"/>
  <c r="B56" i="2"/>
  <c r="D56" i="2"/>
  <c r="E49" i="2"/>
  <c r="B52" i="2"/>
  <c r="E50" i="2"/>
  <c r="C50" i="2"/>
  <c r="C54" i="2"/>
  <c r="D50" i="2"/>
  <c r="D54" i="2"/>
  <c r="B53" i="2"/>
  <c r="E52" i="2"/>
  <c r="B49" i="2"/>
  <c r="E53" i="2"/>
  <c r="C51" i="2"/>
  <c r="C55" i="2"/>
  <c r="D51" i="2"/>
  <c r="D55" i="2"/>
  <c r="E54" i="2"/>
  <c r="B50" i="2"/>
  <c r="E56" i="2"/>
  <c r="C52" i="2"/>
  <c r="C56" i="2"/>
  <c r="E51" i="2"/>
  <c r="D52" i="2"/>
  <c r="B51" i="2"/>
  <c r="C49" i="2"/>
  <c r="C53" i="2"/>
  <c r="E55" i="2"/>
  <c r="D49" i="2"/>
  <c r="D53" i="2"/>
  <c r="J52" i="2"/>
  <c r="J56" i="2"/>
  <c r="K52" i="2"/>
  <c r="K56" i="2"/>
  <c r="H50" i="2"/>
  <c r="H54" i="2"/>
  <c r="J50" i="2"/>
  <c r="I51" i="2"/>
  <c r="I55" i="2"/>
  <c r="J53" i="2"/>
  <c r="K49" i="2"/>
  <c r="K53" i="2"/>
  <c r="H51" i="2"/>
  <c r="H55" i="2"/>
  <c r="I52" i="2"/>
  <c r="I56" i="2"/>
  <c r="J54" i="2"/>
  <c r="K50" i="2"/>
  <c r="K54" i="2"/>
  <c r="H52" i="2"/>
  <c r="H56" i="2"/>
  <c r="I49" i="2"/>
  <c r="I53" i="2"/>
  <c r="J49" i="2"/>
  <c r="J55" i="2"/>
  <c r="K51" i="2"/>
  <c r="K55" i="2"/>
  <c r="J51" i="2"/>
  <c r="H49" i="2"/>
  <c r="H53" i="2"/>
  <c r="I50" i="2"/>
  <c r="I54" i="2"/>
  <c r="O11" i="2"/>
  <c r="O22" i="2" s="1"/>
  <c r="O10" i="2"/>
  <c r="O21" i="2" s="1"/>
  <c r="O9" i="2"/>
  <c r="O20" i="2" s="1"/>
  <c r="O8" i="2"/>
  <c r="O19" i="2" s="1"/>
  <c r="O7" i="2"/>
  <c r="O6" i="2"/>
  <c r="O17" i="2" s="1"/>
  <c r="O5" i="2"/>
  <c r="O16" i="2" s="1"/>
  <c r="N4" i="2"/>
  <c r="N15" i="2" s="1"/>
  <c r="N5" i="2"/>
  <c r="N16" i="2" s="1"/>
  <c r="Q11" i="2"/>
  <c r="Q22" i="2" s="1"/>
  <c r="Q10" i="2"/>
  <c r="Q21" i="2" s="1"/>
  <c r="Q9" i="2"/>
  <c r="Q20" i="2" s="1"/>
  <c r="Q8" i="2"/>
  <c r="Q19" i="2" s="1"/>
  <c r="Q7" i="2"/>
  <c r="Q18" i="2" s="1"/>
  <c r="Q5" i="2"/>
  <c r="Q16" i="2" s="1"/>
  <c r="P4" i="2"/>
  <c r="P15" i="2" s="1"/>
  <c r="P11" i="2"/>
  <c r="P22" i="2" s="1"/>
  <c r="P10" i="2"/>
  <c r="P21" i="2" s="1"/>
  <c r="P9" i="2"/>
  <c r="P20" i="2" s="1"/>
  <c r="P7" i="2"/>
  <c r="P18" i="2" s="1"/>
  <c r="P5" i="2"/>
  <c r="P16" i="2" s="1"/>
  <c r="N11" i="2"/>
  <c r="N22" i="2" s="1"/>
  <c r="N10" i="2"/>
  <c r="N21" i="2" s="1"/>
  <c r="N9" i="2"/>
  <c r="N20" i="2" s="1"/>
  <c r="N8" i="2"/>
  <c r="N19" i="2" s="1"/>
  <c r="N7" i="2"/>
  <c r="N18" i="2" s="1"/>
  <c r="N6" i="2"/>
  <c r="N17" i="2" s="1"/>
  <c r="Q4" i="2"/>
  <c r="Q15" i="2" s="1"/>
  <c r="Q26" i="2" s="1"/>
  <c r="E14" i="2" s="1"/>
  <c r="Q6" i="2"/>
  <c r="Q17" i="2" s="1"/>
  <c r="P8" i="2"/>
  <c r="P19" i="2" s="1"/>
  <c r="P6" i="2"/>
  <c r="P17" i="2" s="1"/>
  <c r="O4" i="2"/>
  <c r="O15" i="2" s="1"/>
  <c r="J84" i="2"/>
  <c r="H90" i="2"/>
  <c r="H89" i="2"/>
  <c r="H88" i="2"/>
  <c r="H87" i="2"/>
  <c r="H86" i="2"/>
  <c r="J83" i="2"/>
  <c r="K90" i="2"/>
  <c r="K89" i="2"/>
  <c r="K88" i="2"/>
  <c r="K87" i="2"/>
  <c r="K86" i="2"/>
  <c r="J85" i="2"/>
  <c r="J90" i="2"/>
  <c r="J89" i="2"/>
  <c r="J88" i="2"/>
  <c r="J87" i="2"/>
  <c r="J86" i="2"/>
  <c r="H85" i="2"/>
  <c r="I90" i="2"/>
  <c r="I89" i="2"/>
  <c r="I88" i="2"/>
  <c r="I87" i="2"/>
  <c r="I86" i="2"/>
  <c r="K83" i="2"/>
  <c r="K84" i="2"/>
  <c r="K85" i="2"/>
  <c r="I83" i="2"/>
  <c r="H83" i="2"/>
  <c r="I84" i="2"/>
  <c r="H84" i="2"/>
  <c r="I85" i="2"/>
  <c r="V87" i="2"/>
  <c r="T83" i="2"/>
  <c r="T86" i="2"/>
  <c r="T90" i="2"/>
  <c r="U87" i="2"/>
  <c r="U83" i="2"/>
  <c r="W89" i="2"/>
  <c r="W85" i="2"/>
  <c r="U84" i="2"/>
  <c r="V88" i="2"/>
  <c r="V83" i="2"/>
  <c r="T87" i="2"/>
  <c r="T84" i="2"/>
  <c r="U88" i="2"/>
  <c r="W86" i="2"/>
  <c r="W90" i="2"/>
  <c r="U85" i="2"/>
  <c r="V89" i="2"/>
  <c r="V84" i="2"/>
  <c r="T88" i="2"/>
  <c r="T85" i="2"/>
  <c r="U89" i="2"/>
  <c r="W87" i="2"/>
  <c r="W83" i="2"/>
  <c r="V86" i="2"/>
  <c r="V90" i="2"/>
  <c r="V85" i="2"/>
  <c r="T89" i="2"/>
  <c r="U86" i="2"/>
  <c r="U90" i="2"/>
  <c r="W88" i="2"/>
  <c r="W84" i="2"/>
  <c r="O90" i="2"/>
  <c r="O88" i="2"/>
  <c r="O85" i="2"/>
  <c r="P89" i="2"/>
  <c r="P85" i="2"/>
  <c r="N89" i="2"/>
  <c r="Q85" i="2"/>
  <c r="Q89" i="2"/>
  <c r="N83" i="2"/>
  <c r="O89" i="2"/>
  <c r="P86" i="2"/>
  <c r="P90" i="2"/>
  <c r="N86" i="2"/>
  <c r="N90" i="2"/>
  <c r="Q86" i="2"/>
  <c r="Q90" i="2"/>
  <c r="N85" i="2"/>
  <c r="O83" i="2"/>
  <c r="P87" i="2"/>
  <c r="P83" i="2"/>
  <c r="N87" i="2"/>
  <c r="O87" i="2"/>
  <c r="Q87" i="2"/>
  <c r="Q83" i="2"/>
  <c r="O86" i="2"/>
  <c r="O84" i="2"/>
  <c r="P88" i="2"/>
  <c r="P84" i="2"/>
  <c r="N88" i="2"/>
  <c r="N84" i="2"/>
  <c r="Q88" i="2"/>
  <c r="Q84" i="2"/>
  <c r="C88" i="2"/>
  <c r="D90" i="2"/>
  <c r="E84" i="2"/>
  <c r="E88" i="2"/>
  <c r="D84" i="2"/>
  <c r="B83" i="2"/>
  <c r="B87" i="2"/>
  <c r="D83" i="2"/>
  <c r="E85" i="2"/>
  <c r="E89" i="2"/>
  <c r="C84" i="2"/>
  <c r="D86" i="2"/>
  <c r="B84" i="2"/>
  <c r="B88" i="2"/>
  <c r="C85" i="2"/>
  <c r="D87" i="2"/>
  <c r="C83" i="2"/>
  <c r="D85" i="2"/>
  <c r="E86" i="2"/>
  <c r="E90" i="2"/>
  <c r="C87" i="2"/>
  <c r="D89" i="2"/>
  <c r="B85" i="2"/>
  <c r="B89" i="2"/>
  <c r="C90" i="2"/>
  <c r="C86" i="2"/>
  <c r="D88" i="2"/>
  <c r="E83" i="2"/>
  <c r="E87" i="2"/>
  <c r="C89" i="2"/>
  <c r="B86" i="2"/>
  <c r="B90" i="2"/>
  <c r="O18" i="2"/>
  <c r="Q100" i="2" l="1"/>
  <c r="Q96" i="2"/>
  <c r="Q95" i="2"/>
  <c r="Q99" i="2"/>
  <c r="Q98" i="2"/>
  <c r="Q97" i="2"/>
  <c r="O12" i="2"/>
  <c r="N27" i="2"/>
  <c r="B5" i="2" s="1"/>
  <c r="O60" i="2"/>
  <c r="C18" i="2" s="1"/>
  <c r="O57" i="2"/>
  <c r="N57" i="2"/>
  <c r="N60" i="2"/>
  <c r="B18" i="2" s="1"/>
  <c r="Q60" i="2"/>
  <c r="E18" i="2" s="1"/>
  <c r="Q57" i="2"/>
  <c r="P60" i="2"/>
  <c r="D18" i="2" s="1"/>
  <c r="P57" i="2"/>
  <c r="J64" i="2"/>
  <c r="J61" i="2"/>
  <c r="D8" i="2" s="1"/>
  <c r="J57" i="2"/>
  <c r="J65" i="2"/>
  <c r="J62" i="2"/>
  <c r="J66" i="2"/>
  <c r="J63" i="2"/>
  <c r="J67" i="2"/>
  <c r="J60" i="2"/>
  <c r="D17" i="2" s="1"/>
  <c r="C64" i="2"/>
  <c r="C61" i="2"/>
  <c r="C7" i="2" s="1"/>
  <c r="C65" i="2"/>
  <c r="C62" i="2"/>
  <c r="C66" i="2"/>
  <c r="C63" i="2"/>
  <c r="C67" i="2"/>
  <c r="C60" i="2"/>
  <c r="C16" i="2" s="1"/>
  <c r="C57" i="2"/>
  <c r="K61" i="2"/>
  <c r="E8" i="2" s="1"/>
  <c r="K65" i="2"/>
  <c r="K62" i="2"/>
  <c r="K66" i="2"/>
  <c r="K60" i="2"/>
  <c r="E17" i="2" s="1"/>
  <c r="K63" i="2"/>
  <c r="K67" i="2"/>
  <c r="K57" i="2"/>
  <c r="K64" i="2"/>
  <c r="D64" i="2"/>
  <c r="D61" i="2"/>
  <c r="D7" i="2" s="1"/>
  <c r="D65" i="2"/>
  <c r="D60" i="2"/>
  <c r="D16" i="2" s="1"/>
  <c r="D62" i="2"/>
  <c r="D66" i="2"/>
  <c r="D57" i="2"/>
  <c r="D63" i="2"/>
  <c r="D67" i="2"/>
  <c r="I62" i="2"/>
  <c r="I66" i="2"/>
  <c r="I63" i="2"/>
  <c r="I67" i="2"/>
  <c r="I64" i="2"/>
  <c r="I61" i="2"/>
  <c r="C8" i="2" s="1"/>
  <c r="I65" i="2"/>
  <c r="I60" i="2"/>
  <c r="C17" i="2" s="1"/>
  <c r="I57" i="2"/>
  <c r="B64" i="2"/>
  <c r="B61" i="2"/>
  <c r="B7" i="2" s="1"/>
  <c r="B65" i="2"/>
  <c r="B57" i="2"/>
  <c r="B62" i="2"/>
  <c r="B66" i="2"/>
  <c r="B60" i="2"/>
  <c r="B16" i="2" s="1"/>
  <c r="B63" i="2"/>
  <c r="B67" i="2"/>
  <c r="H63" i="2"/>
  <c r="H67" i="2"/>
  <c r="H60" i="2"/>
  <c r="B17" i="2" s="1"/>
  <c r="H64" i="2"/>
  <c r="H61" i="2"/>
  <c r="B8" i="2" s="1"/>
  <c r="H65" i="2"/>
  <c r="H62" i="2"/>
  <c r="H66" i="2"/>
  <c r="H57" i="2"/>
  <c r="E63" i="2"/>
  <c r="E67" i="2"/>
  <c r="E57" i="2"/>
  <c r="E64" i="2"/>
  <c r="E61" i="2"/>
  <c r="E7" i="2" s="1"/>
  <c r="E65" i="2"/>
  <c r="E62" i="2"/>
  <c r="E66" i="2"/>
  <c r="E60" i="2"/>
  <c r="E16" i="2" s="1"/>
  <c r="W31" i="2"/>
  <c r="W33" i="2"/>
  <c r="W32" i="2"/>
  <c r="W29" i="2"/>
  <c r="W27" i="2"/>
  <c r="E6" i="2" s="1"/>
  <c r="W28" i="2"/>
  <c r="W26" i="2"/>
  <c r="E15" i="2" s="1"/>
  <c r="W30" i="2"/>
  <c r="W23" i="2"/>
  <c r="U26" i="2"/>
  <c r="C15" i="2" s="1"/>
  <c r="U28" i="2"/>
  <c r="U27" i="2"/>
  <c r="C6" i="2" s="1"/>
  <c r="U33" i="2"/>
  <c r="U23" i="2"/>
  <c r="U32" i="2"/>
  <c r="U31" i="2"/>
  <c r="U30" i="2"/>
  <c r="U29" i="2"/>
  <c r="T27" i="2"/>
  <c r="B6" i="2" s="1"/>
  <c r="T31" i="2"/>
  <c r="T26" i="2"/>
  <c r="B15" i="2" s="1"/>
  <c r="T28" i="2"/>
  <c r="T29" i="2"/>
  <c r="T33" i="2"/>
  <c r="T32" i="2"/>
  <c r="T30" i="2"/>
  <c r="T23" i="2"/>
  <c r="V26" i="2"/>
  <c r="D15" i="2" s="1"/>
  <c r="V33" i="2"/>
  <c r="V31" i="2"/>
  <c r="V28" i="2"/>
  <c r="V27" i="2"/>
  <c r="D6" i="2" s="1"/>
  <c r="V29" i="2"/>
  <c r="V32" i="2"/>
  <c r="V30" i="2"/>
  <c r="V23" i="2"/>
  <c r="N26" i="2"/>
  <c r="B14" i="2" s="1"/>
  <c r="N31" i="2"/>
  <c r="Q28" i="2"/>
  <c r="Q29" i="2"/>
  <c r="O32" i="2"/>
  <c r="O33" i="2"/>
  <c r="O23" i="2"/>
  <c r="N91" i="2"/>
  <c r="H100" i="2"/>
  <c r="H101" i="2"/>
  <c r="H91" i="2"/>
  <c r="K97" i="2"/>
  <c r="K101" i="2"/>
  <c r="K91" i="2"/>
  <c r="K98" i="2"/>
  <c r="K95" i="2"/>
  <c r="K99" i="2"/>
  <c r="K96" i="2"/>
  <c r="K100" i="2"/>
  <c r="B101" i="2"/>
  <c r="B100" i="2"/>
  <c r="B91" i="2"/>
  <c r="Q91" i="2"/>
  <c r="P91" i="2"/>
  <c r="W91" i="2"/>
  <c r="I101" i="2"/>
  <c r="I91" i="2"/>
  <c r="I100" i="2"/>
  <c r="C100" i="2"/>
  <c r="C91" i="2"/>
  <c r="C101" i="2"/>
  <c r="V91" i="2"/>
  <c r="J100" i="2"/>
  <c r="J91" i="2"/>
  <c r="J101" i="2"/>
  <c r="P32" i="2"/>
  <c r="P33" i="2"/>
  <c r="P23" i="2"/>
  <c r="E96" i="2"/>
  <c r="E100" i="2"/>
  <c r="E91" i="2"/>
  <c r="E98" i="2"/>
  <c r="E97" i="2"/>
  <c r="E101" i="2"/>
  <c r="E95" i="2"/>
  <c r="E99" i="2"/>
  <c r="D101" i="2"/>
  <c r="D100" i="2"/>
  <c r="D91" i="2"/>
  <c r="O91" i="2"/>
  <c r="U91" i="2"/>
  <c r="T91" i="2"/>
  <c r="N30" i="2"/>
  <c r="Q30" i="2"/>
  <c r="Q23" i="2"/>
  <c r="Q33" i="2"/>
  <c r="Q32" i="2"/>
  <c r="N32" i="2"/>
  <c r="N33" i="2"/>
  <c r="N23" i="2"/>
  <c r="Q12" i="2"/>
  <c r="P12" i="2"/>
  <c r="N12" i="2"/>
  <c r="N29" i="2"/>
  <c r="N28" i="2"/>
  <c r="Q27" i="2"/>
  <c r="E5" i="2" s="1"/>
  <c r="Q31" i="2"/>
  <c r="O26" i="2"/>
  <c r="C14" i="2" s="1"/>
  <c r="T97" i="2"/>
  <c r="T101" i="2"/>
  <c r="T96" i="2"/>
  <c r="T100" i="2"/>
  <c r="T95" i="2"/>
  <c r="T99" i="2"/>
  <c r="T98" i="2"/>
  <c r="T94" i="2"/>
  <c r="V99" i="2"/>
  <c r="V98" i="2"/>
  <c r="V97" i="2"/>
  <c r="V101" i="2"/>
  <c r="V96" i="2"/>
  <c r="V100" i="2"/>
  <c r="V95" i="2"/>
  <c r="V94" i="2"/>
  <c r="U98" i="2"/>
  <c r="U95" i="2"/>
  <c r="U97" i="2"/>
  <c r="U101" i="2"/>
  <c r="U96" i="2"/>
  <c r="U100" i="2"/>
  <c r="U99" i="2"/>
  <c r="U94" i="2"/>
  <c r="W101" i="2"/>
  <c r="W98" i="2"/>
  <c r="W95" i="2"/>
  <c r="W99" i="2"/>
  <c r="W96" i="2"/>
  <c r="W100" i="2"/>
  <c r="W97" i="2"/>
  <c r="W94" i="2"/>
  <c r="O97" i="2"/>
  <c r="O101" i="2"/>
  <c r="O96" i="2"/>
  <c r="O100" i="2"/>
  <c r="O99" i="2"/>
  <c r="O98" i="2"/>
  <c r="O95" i="2"/>
  <c r="O94" i="2"/>
  <c r="N96" i="2"/>
  <c r="N100" i="2"/>
  <c r="N95" i="2"/>
  <c r="N99" i="2"/>
  <c r="N98" i="2"/>
  <c r="N97" i="2"/>
  <c r="N101" i="2"/>
  <c r="N94" i="2"/>
  <c r="Q94" i="2"/>
  <c r="Q101" i="2"/>
  <c r="P98" i="2"/>
  <c r="P97" i="2"/>
  <c r="P101" i="2"/>
  <c r="P96" i="2"/>
  <c r="P100" i="2"/>
  <c r="P95" i="2"/>
  <c r="P99" i="2"/>
  <c r="P94" i="2"/>
  <c r="B96" i="2"/>
  <c r="B98" i="2"/>
  <c r="B97" i="2"/>
  <c r="B99" i="2"/>
  <c r="B95" i="2"/>
  <c r="C95" i="2"/>
  <c r="C97" i="2"/>
  <c r="C98" i="2"/>
  <c r="C99" i="2"/>
  <c r="C96" i="2"/>
  <c r="D98" i="2"/>
  <c r="D99" i="2"/>
  <c r="D96" i="2"/>
  <c r="D97" i="2"/>
  <c r="D95" i="2"/>
  <c r="H95" i="2"/>
  <c r="H97" i="2"/>
  <c r="H98" i="2"/>
  <c r="H99" i="2"/>
  <c r="H96" i="2"/>
  <c r="H94" i="2"/>
  <c r="C94" i="2"/>
  <c r="I99" i="2"/>
  <c r="I98" i="2"/>
  <c r="I95" i="2"/>
  <c r="I96" i="2"/>
  <c r="I94" i="2"/>
  <c r="I97" i="2"/>
  <c r="J95" i="2"/>
  <c r="J97" i="2"/>
  <c r="J94" i="2"/>
  <c r="J99" i="2"/>
  <c r="J98" i="2"/>
  <c r="J96" i="2"/>
  <c r="K94" i="2"/>
  <c r="E94" i="2"/>
  <c r="D94" i="2"/>
  <c r="B94" i="2"/>
  <c r="P31" i="2"/>
  <c r="P29" i="2"/>
  <c r="P30" i="2"/>
  <c r="P27" i="2"/>
  <c r="D5" i="2" s="1"/>
  <c r="P28" i="2"/>
  <c r="O31" i="2"/>
  <c r="O28" i="2"/>
  <c r="O27" i="2"/>
  <c r="C5" i="2" s="1"/>
  <c r="O29" i="2"/>
  <c r="O30" i="2"/>
  <c r="P26" i="2"/>
  <c r="D14" i="2" s="1"/>
  <c r="B23" i="2" l="1"/>
  <c r="H3" i="2" l="1"/>
  <c r="H25" i="2"/>
  <c r="H14" i="2"/>
  <c r="M16" i="1"/>
  <c r="C28" i="2" s="1"/>
  <c r="M17" i="1"/>
  <c r="C29" i="2" s="1"/>
  <c r="I22" i="2"/>
  <c r="K21" i="2"/>
  <c r="H17" i="2"/>
  <c r="J17" i="2"/>
  <c r="J15" i="2"/>
  <c r="I19" i="2"/>
  <c r="J18" i="2"/>
  <c r="I16" i="2"/>
  <c r="J16" i="2"/>
  <c r="H16" i="2"/>
  <c r="H19" i="2"/>
  <c r="J21" i="2"/>
  <c r="K16" i="2"/>
  <c r="I21" i="2"/>
  <c r="K15" i="2"/>
  <c r="H20" i="2"/>
  <c r="I18" i="2"/>
  <c r="J20" i="2"/>
  <c r="H22" i="2"/>
  <c r="H21" i="2"/>
  <c r="K18" i="2"/>
  <c r="H15" i="2"/>
  <c r="K22" i="2"/>
  <c r="K19" i="2"/>
  <c r="J19" i="2"/>
  <c r="I20" i="2"/>
  <c r="K17" i="2"/>
  <c r="K20" i="2"/>
  <c r="J22" i="2"/>
  <c r="H18" i="2"/>
  <c r="I17" i="2"/>
  <c r="I15" i="2"/>
  <c r="M11" i="1"/>
  <c r="C23" i="2" s="1"/>
  <c r="M15" i="1"/>
  <c r="C27" i="2" s="1"/>
  <c r="M12" i="1"/>
  <c r="C24" i="2" s="1"/>
  <c r="M18" i="1"/>
  <c r="C30" i="2" s="1"/>
  <c r="M13" i="1"/>
  <c r="C25" i="2" s="1"/>
  <c r="M20" i="1"/>
  <c r="C32" i="2" s="1"/>
  <c r="M14" i="1"/>
  <c r="C26" i="2" s="1"/>
  <c r="M21" i="1"/>
  <c r="C33" i="2" s="1"/>
  <c r="M19" i="1"/>
  <c r="C31" i="2" s="1"/>
  <c r="J29" i="2" l="1"/>
  <c r="J30" i="2"/>
  <c r="J33" i="2"/>
  <c r="J27" i="2"/>
  <c r="D4" i="2" s="1"/>
  <c r="J28" i="2"/>
  <c r="J31" i="2"/>
  <c r="J23" i="2"/>
  <c r="J32" i="2"/>
  <c r="J26" i="2"/>
  <c r="D13" i="2" s="1"/>
  <c r="I23" i="2"/>
  <c r="I31" i="2"/>
  <c r="I26" i="2"/>
  <c r="C13" i="2" s="1"/>
  <c r="I28" i="2"/>
  <c r="I32" i="2"/>
  <c r="I29" i="2"/>
  <c r="I33" i="2"/>
  <c r="I30" i="2"/>
  <c r="I27" i="2"/>
  <c r="C4" i="2" s="1"/>
  <c r="K30" i="2"/>
  <c r="K29" i="2"/>
  <c r="K32" i="2"/>
  <c r="K31" i="2"/>
  <c r="K23" i="2"/>
  <c r="K26" i="2"/>
  <c r="E13" i="2" s="1"/>
  <c r="K33" i="2"/>
  <c r="K28" i="2"/>
  <c r="K27" i="2"/>
  <c r="E4" i="2" s="1"/>
  <c r="H29" i="2"/>
  <c r="H33" i="2"/>
  <c r="H26" i="2"/>
  <c r="B13" i="2" s="1"/>
  <c r="H23" i="2"/>
  <c r="H31" i="2"/>
  <c r="H27" i="2"/>
  <c r="B4" i="2" s="1"/>
  <c r="H32" i="2"/>
  <c r="H30" i="2"/>
  <c r="H28" i="2"/>
</calcChain>
</file>

<file path=xl/sharedStrings.xml><?xml version="1.0" encoding="utf-8"?>
<sst xmlns="http://schemas.openxmlformats.org/spreadsheetml/2006/main" count="369" uniqueCount="71">
  <si>
    <t>Class</t>
  </si>
  <si>
    <t>Surname Forename</t>
  </si>
  <si>
    <t>A</t>
  </si>
  <si>
    <t>p</t>
  </si>
  <si>
    <t>blank</t>
  </si>
  <si>
    <t>Total:</t>
  </si>
  <si>
    <t>w</t>
  </si>
  <si>
    <t>Reading</t>
  </si>
  <si>
    <t>Writing</t>
  </si>
  <si>
    <t>Maths</t>
  </si>
  <si>
    <t>point score</t>
  </si>
  <si>
    <t>Gender</t>
  </si>
  <si>
    <t>F</t>
  </si>
  <si>
    <t>M</t>
  </si>
  <si>
    <t xml:space="preserve">Science </t>
  </si>
  <si>
    <t>Greater Depth</t>
  </si>
  <si>
    <t>Expected Standard</t>
  </si>
  <si>
    <t>Towards Expected</t>
  </si>
  <si>
    <t>Foundations of Expected</t>
  </si>
  <si>
    <t>Below Standard of pre key stage</t>
  </si>
  <si>
    <t>p - levels</t>
  </si>
  <si>
    <t>Expected: 2</t>
  </si>
  <si>
    <t>Disadvantaged</t>
  </si>
  <si>
    <t>Class Codes</t>
  </si>
  <si>
    <t>Number:</t>
  </si>
  <si>
    <t>Entry</t>
  </si>
  <si>
    <t>Meaning</t>
  </si>
  <si>
    <t>Group</t>
  </si>
  <si>
    <t>_</t>
  </si>
  <si>
    <t>Non disadvantaged</t>
  </si>
  <si>
    <t>% of cohort</t>
  </si>
  <si>
    <t>Towards: 3</t>
  </si>
  <si>
    <t>Below: 5</t>
  </si>
  <si>
    <t>Foundations: 4</t>
  </si>
  <si>
    <t>Greater:1</t>
  </si>
  <si>
    <t>absent</t>
  </si>
  <si>
    <t>greater depth</t>
  </si>
  <si>
    <t>expected</t>
  </si>
  <si>
    <t>towards expected</t>
  </si>
  <si>
    <t>foundations</t>
  </si>
  <si>
    <t>below</t>
  </si>
  <si>
    <t>Number at</t>
  </si>
  <si>
    <t>Class 4</t>
  </si>
  <si>
    <t>Class 3</t>
  </si>
  <si>
    <t>% at</t>
  </si>
  <si>
    <t>All Pupils</t>
  </si>
  <si>
    <t>Males</t>
  </si>
  <si>
    <t>Females</t>
  </si>
  <si>
    <t>SEN</t>
  </si>
  <si>
    <t>Non SEN</t>
  </si>
  <si>
    <t>Groups</t>
  </si>
  <si>
    <t>Headlines:</t>
  </si>
  <si>
    <t>All Pupils:</t>
  </si>
  <si>
    <t>Non-Disadvantaged</t>
  </si>
  <si>
    <t>Non-SEN</t>
  </si>
  <si>
    <t>At Greater Depth</t>
  </si>
  <si>
    <t>At Expected or Above:</t>
  </si>
  <si>
    <t>Cohort Context:</t>
  </si>
  <si>
    <t>Classes</t>
  </si>
  <si>
    <t>Whole Cohort</t>
  </si>
  <si>
    <t>% and above</t>
  </si>
  <si>
    <t>_2</t>
  </si>
  <si>
    <t>Class Codes:</t>
  </si>
  <si>
    <t>Guidance:</t>
  </si>
  <si>
    <t xml:space="preserve">Setup: For most schools, you can copy information from your school management system. Class codes need to be entered on this sheet (up to 4 classes can be accommodated and approximately 125 pupils). The Disadvantaged Column will take T/F (True/False), the Gender Column will take M/F (Male/Female). The SEN Column works a little differently: leave blank if no SEN, any other value can be entered if the pupil has SEN. 
Date entry: Enter the numbers or codes listed to the right hand side of the table, the sheet will warn you if an error is made to ensure the statistics run properly. 
Statistics Sheet: This gives a detailed analysis by group: attainment headlines, whole cohort, disadvantaged/non disadvantaged, gender, SEN/non SEN and class. 
Other Notes:The sheets are protected in order to prevent accidental changes to the formulae.Also, the system may ask you to enable macros in order to work correctly and is built for Excel 2010 onwards, earlier versions will still work, but with a loss of some features. 
Disclaimer: This is a new system set up for 2016. Whereas it has been tested, some bugs may remain. If an error has been found, please email info@PrimaryTools.co.uk so the error can be fixed. 
If you have any suggestions for features or feedback in general, please email info@PrimaryTools.co.uk. 
We hope you find the tool useful, easy to use, and a time saver. Primary Tools has many other useful assessment tools and we hope you have some time to browse the website. </t>
  </si>
  <si>
    <t>Class 1</t>
  </si>
  <si>
    <t>Class 2</t>
  </si>
  <si>
    <t>T</t>
  </si>
  <si>
    <t>Please delete me! Just a demo.</t>
  </si>
  <si>
    <t>2016/17 KS1 Teacher Assessment Analysis</t>
  </si>
  <si>
    <t>© 2016-2017 Primary Tools.co.uk</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</si>
</sst>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1" x14ac:knownFonts="1">
    <font>
      <sz val="10"/>
      <name val="Arial"/>
    </font>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indexed="8"/>
      <name val="Calibri"/>
      <family val="2"/>
    </font>
    <font>
      <sz val="10"/>
      <name val="Arial"/>
      <family val="2"/>
    </font>
    <font>
      <b/>
      <sz val="10"/>
      <name val="Arial"/>
      <family val="2"/>
    </font>
    <font>
      <sz val="9"/>
      <name val="Arial"/>
      <family val="2"/>
    </font>
    <font>
      <b/>
      <sz val="8"/>
      <name val="Arial"/>
      <family val="2"/>
    </font>
    <font>
      <sz val="10"/>
      <name val="Arial"/>
      <family val="2"/>
    </font>
    <font>
      <sz val="8"/>
      <name val="Arial"/>
      <family val="2"/>
    </font>
    <font>
      <sz val="11"/>
      <name val="Arial"/>
      <family val="2"/>
    </font>
    <font>
      <sz val="10"/>
      <color theme="0"/>
      <name val="Arial"/>
      <family val="2"/>
    </font>
    <font>
      <sz val="8"/>
      <color rgb="FF0070C0"/>
      <name val="Arial"/>
      <family val="2"/>
    </font>
    <font>
      <sz val="20"/>
      <name val="Calibri"/>
      <family val="2"/>
    </font>
    <font>
      <sz val="7"/>
      <name val="Arial"/>
      <family val="2"/>
    </font>
  </fonts>
  <fills count="4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0C0C0"/>
        <bgColor indexed="64"/>
      </patternFill>
    </fill>
    <fill>
      <patternFill patternType="solid">
        <fgColor theme="0" tint="-0.249977111117893"/>
        <bgColor indexed="64"/>
      </patternFill>
    </fill>
    <fill>
      <patternFill patternType="solid">
        <fgColor rgb="FF0070C0"/>
        <bgColor indexed="64"/>
      </patternFill>
    </fill>
    <fill>
      <patternFill patternType="solid">
        <fgColor theme="0" tint="-0.14999847407452621"/>
        <bgColor indexed="64"/>
      </patternFill>
    </fill>
    <fill>
      <patternFill patternType="solid">
        <fgColor theme="0"/>
        <bgColor indexed="64"/>
      </patternFill>
    </fill>
    <fill>
      <patternFill patternType="solid">
        <fgColor theme="3" tint="0.79998168889431442"/>
        <bgColor indexed="64"/>
      </patternFill>
    </fill>
    <fill>
      <patternFill patternType="solid">
        <fgColor theme="3" tint="0.79998168889431442"/>
        <bgColor indexed="27"/>
      </patternFill>
    </fill>
    <fill>
      <patternFill patternType="solid">
        <fgColor theme="0"/>
        <bgColor indexed="27"/>
      </patternFill>
    </fill>
  </fills>
  <borders count="2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bottom/>
      <diagonal/>
    </border>
    <border>
      <left style="thin">
        <color auto="1"/>
      </left>
      <right/>
      <top style="thin">
        <color auto="1"/>
      </top>
      <bottom/>
      <diagonal/>
    </border>
    <border>
      <left/>
      <right style="thin">
        <color auto="1"/>
      </right>
      <top style="thin">
        <color auto="1"/>
      </top>
      <bottom/>
      <diagonal/>
    </border>
    <border>
      <left/>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auto="1"/>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71">
    <xf numFmtId="0" fontId="0"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2" borderId="0" applyNumberFormat="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5" borderId="4" applyNumberFormat="0" applyAlignment="0" applyProtection="0"/>
    <xf numFmtId="0" fontId="11" fillId="6" borderId="5" applyNumberFormat="0" applyAlignment="0" applyProtection="0"/>
    <xf numFmtId="0" fontId="12" fillId="6" borderId="4" applyNumberFormat="0" applyAlignment="0" applyProtection="0"/>
    <xf numFmtId="0" fontId="13" fillId="0" borderId="6" applyNumberFormat="0" applyFill="0" applyAlignment="0" applyProtection="0"/>
    <xf numFmtId="0" fontId="14" fillId="7" borderId="7" applyNumberFormat="0" applyAlignment="0" applyProtection="0"/>
    <xf numFmtId="0" fontId="15" fillId="0" borderId="0" applyNumberFormat="0" applyFill="0" applyBorder="0" applyAlignment="0" applyProtection="0"/>
    <xf numFmtId="0" fontId="2" fillId="8" borderId="8" applyNumberFormat="0" applyFont="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0" fontId="19" fillId="0" borderId="0"/>
    <xf numFmtId="0" fontId="19"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9" fontId="24" fillId="0" borderId="0" applyFont="0" applyFill="0" applyBorder="0" applyAlignment="0" applyProtection="0"/>
  </cellStyleXfs>
  <cellXfs count="114">
    <xf numFmtId="0" fontId="0" fillId="0" borderId="0" xfId="0"/>
    <xf numFmtId="0" fontId="20" fillId="0" borderId="0" xfId="0" applyFont="1"/>
    <xf numFmtId="0" fontId="0" fillId="0" borderId="0" xfId="0" applyProtection="1">
      <protection hidden="1"/>
    </xf>
    <xf numFmtId="0" fontId="0" fillId="0" borderId="0" xfId="0" applyFill="1" applyBorder="1" applyAlignment="1" applyProtection="1">
      <protection hidden="1"/>
    </xf>
    <xf numFmtId="0" fontId="23" fillId="34" borderId="10" xfId="0" applyFont="1" applyFill="1" applyBorder="1" applyAlignment="1" applyProtection="1">
      <alignment horizontal="center" wrapText="1"/>
      <protection hidden="1"/>
    </xf>
    <xf numFmtId="0" fontId="23" fillId="0" borderId="0" xfId="0" applyFont="1" applyFill="1" applyBorder="1" applyAlignment="1" applyProtection="1">
      <alignment horizontal="center" wrapText="1"/>
      <protection hidden="1"/>
    </xf>
    <xf numFmtId="0" fontId="20" fillId="0" borderId="0" xfId="0" applyFont="1" applyFill="1" applyBorder="1" applyAlignment="1" applyProtection="1">
      <protection hidden="1"/>
    </xf>
    <xf numFmtId="0" fontId="20" fillId="0" borderId="0" xfId="0" applyFont="1" applyBorder="1" applyAlignment="1" applyProtection="1">
      <alignment horizontal="center"/>
      <protection hidden="1"/>
    </xf>
    <xf numFmtId="0" fontId="27" fillId="0" borderId="0" xfId="0" applyFont="1" applyProtection="1">
      <protection hidden="1"/>
    </xf>
    <xf numFmtId="0" fontId="25" fillId="0" borderId="0" xfId="0" applyFont="1" applyBorder="1" applyAlignment="1" applyProtection="1">
      <alignment horizontal="right"/>
      <protection hidden="1"/>
    </xf>
    <xf numFmtId="164" fontId="0" fillId="0" borderId="10" xfId="0" applyNumberFormat="1" applyBorder="1" applyAlignment="1" applyProtection="1">
      <alignment horizontal="center"/>
      <protection hidden="1"/>
    </xf>
    <xf numFmtId="0" fontId="22" fillId="0" borderId="0" xfId="0" applyFont="1" applyBorder="1" applyAlignment="1" applyProtection="1">
      <alignment horizontal="center"/>
      <protection hidden="1"/>
    </xf>
    <xf numFmtId="0" fontId="25" fillId="0" borderId="0" xfId="0" applyFont="1" applyAlignment="1" applyProtection="1">
      <alignment horizontal="right"/>
      <protection hidden="1"/>
    </xf>
    <xf numFmtId="0" fontId="22" fillId="0" borderId="13" xfId="0" applyFont="1" applyBorder="1" applyAlignment="1" applyProtection="1">
      <alignment horizontal="center"/>
      <protection hidden="1"/>
    </xf>
    <xf numFmtId="0" fontId="22" fillId="0" borderId="15" xfId="0" applyFont="1" applyBorder="1" applyAlignment="1" applyProtection="1">
      <alignment horizontal="center"/>
      <protection hidden="1"/>
    </xf>
    <xf numFmtId="0" fontId="22" fillId="0" borderId="14" xfId="0" applyFont="1" applyBorder="1" applyAlignment="1" applyProtection="1">
      <alignment horizontal="center"/>
      <protection hidden="1"/>
    </xf>
    <xf numFmtId="164" fontId="22" fillId="0" borderId="0" xfId="0" applyNumberFormat="1" applyFont="1" applyFill="1" applyBorder="1" applyAlignment="1" applyProtection="1">
      <alignment horizontal="center"/>
      <protection hidden="1"/>
    </xf>
    <xf numFmtId="0" fontId="22" fillId="0" borderId="16" xfId="0" applyFont="1" applyBorder="1" applyAlignment="1" applyProtection="1">
      <alignment horizontal="center"/>
      <protection hidden="1"/>
    </xf>
    <xf numFmtId="0" fontId="22" fillId="0" borderId="17" xfId="0" applyFont="1" applyBorder="1" applyAlignment="1" applyProtection="1">
      <alignment horizontal="center"/>
      <protection hidden="1"/>
    </xf>
    <xf numFmtId="0" fontId="22" fillId="0" borderId="18" xfId="0" applyFont="1" applyBorder="1" applyAlignment="1" applyProtection="1">
      <alignment horizontal="center"/>
      <protection hidden="1"/>
    </xf>
    <xf numFmtId="0" fontId="25" fillId="0" borderId="0" xfId="0" applyFont="1" applyFill="1" applyBorder="1" applyAlignment="1" applyProtection="1">
      <alignment horizontal="right"/>
      <protection hidden="1"/>
    </xf>
    <xf numFmtId="0" fontId="22" fillId="0" borderId="12" xfId="0" applyFont="1" applyBorder="1" applyAlignment="1" applyProtection="1">
      <alignment horizontal="center"/>
      <protection hidden="1"/>
    </xf>
    <xf numFmtId="0" fontId="22" fillId="0" borderId="19" xfId="0" applyFont="1" applyBorder="1" applyAlignment="1" applyProtection="1">
      <alignment horizontal="center"/>
      <protection hidden="1"/>
    </xf>
    <xf numFmtId="164" fontId="22" fillId="0" borderId="0" xfId="0" applyNumberFormat="1" applyFont="1" applyBorder="1" applyAlignment="1" applyProtection="1">
      <alignment horizontal="center"/>
      <protection hidden="1"/>
    </xf>
    <xf numFmtId="0" fontId="22" fillId="0" borderId="21" xfId="0" applyFont="1" applyBorder="1" applyAlignment="1" applyProtection="1">
      <alignment horizontal="center"/>
      <protection hidden="1"/>
    </xf>
    <xf numFmtId="0" fontId="22" fillId="0" borderId="20" xfId="0" applyFont="1" applyBorder="1" applyAlignment="1" applyProtection="1">
      <alignment horizontal="center"/>
      <protection hidden="1"/>
    </xf>
    <xf numFmtId="0" fontId="22" fillId="0" borderId="22" xfId="0" applyFont="1" applyBorder="1" applyAlignment="1" applyProtection="1">
      <alignment horizontal="center"/>
      <protection hidden="1"/>
    </xf>
    <xf numFmtId="0" fontId="0" fillId="0" borderId="0" xfId="0" applyBorder="1" applyProtection="1">
      <protection hidden="1"/>
    </xf>
    <xf numFmtId="0" fontId="25" fillId="0" borderId="0" xfId="0" applyFont="1" applyProtection="1">
      <protection hidden="1"/>
    </xf>
    <xf numFmtId="0" fontId="22" fillId="0" borderId="0" xfId="0" applyFont="1" applyAlignment="1" applyProtection="1">
      <alignment horizontal="center"/>
      <protection hidden="1"/>
    </xf>
    <xf numFmtId="0" fontId="25" fillId="0" borderId="0" xfId="0" applyFont="1" applyBorder="1" applyProtection="1">
      <protection hidden="1"/>
    </xf>
    <xf numFmtId="164" fontId="22" fillId="0" borderId="13" xfId="0" applyNumberFormat="1" applyFont="1" applyBorder="1" applyAlignment="1" applyProtection="1">
      <alignment horizontal="center"/>
      <protection hidden="1"/>
    </xf>
    <xf numFmtId="164" fontId="22" fillId="0" borderId="15" xfId="0" applyNumberFormat="1" applyFont="1" applyBorder="1" applyAlignment="1" applyProtection="1">
      <alignment horizontal="center"/>
      <protection hidden="1"/>
    </xf>
    <xf numFmtId="164" fontId="22" fillId="0" borderId="14" xfId="0" applyNumberFormat="1" applyFont="1" applyBorder="1" applyAlignment="1" applyProtection="1">
      <alignment horizontal="center"/>
      <protection hidden="1"/>
    </xf>
    <xf numFmtId="164" fontId="22" fillId="0" borderId="16" xfId="0" applyNumberFormat="1" applyFont="1" applyBorder="1" applyAlignment="1" applyProtection="1">
      <alignment horizontal="center"/>
      <protection hidden="1"/>
    </xf>
    <xf numFmtId="164" fontId="22" fillId="0" borderId="17" xfId="0" applyNumberFormat="1" applyFont="1" applyBorder="1" applyAlignment="1" applyProtection="1">
      <alignment horizontal="center"/>
      <protection hidden="1"/>
    </xf>
    <xf numFmtId="164" fontId="22" fillId="0" borderId="18" xfId="0" applyNumberFormat="1" applyFont="1" applyBorder="1" applyAlignment="1" applyProtection="1">
      <alignment horizontal="center"/>
      <protection hidden="1"/>
    </xf>
    <xf numFmtId="164" fontId="22" fillId="0" borderId="12" xfId="0" applyNumberFormat="1" applyFont="1" applyBorder="1" applyAlignment="1" applyProtection="1">
      <alignment horizontal="center"/>
      <protection hidden="1"/>
    </xf>
    <xf numFmtId="164" fontId="22" fillId="0" borderId="19" xfId="0" applyNumberFormat="1" applyFont="1" applyBorder="1" applyAlignment="1" applyProtection="1">
      <alignment horizontal="center"/>
      <protection hidden="1"/>
    </xf>
    <xf numFmtId="0" fontId="21" fillId="0" borderId="0" xfId="0" applyFont="1" applyFill="1" applyBorder="1" applyAlignment="1" applyProtection="1">
      <protection hidden="1"/>
    </xf>
    <xf numFmtId="164" fontId="22" fillId="0" borderId="21" xfId="0" applyNumberFormat="1" applyFont="1" applyBorder="1" applyAlignment="1" applyProtection="1">
      <alignment horizontal="center"/>
      <protection hidden="1"/>
    </xf>
    <xf numFmtId="164" fontId="22" fillId="0" borderId="20" xfId="0" applyNumberFormat="1" applyFont="1" applyBorder="1" applyAlignment="1" applyProtection="1">
      <alignment horizontal="center"/>
      <protection hidden="1"/>
    </xf>
    <xf numFmtId="164" fontId="22" fillId="0" borderId="22" xfId="0" applyNumberFormat="1" applyFont="1" applyBorder="1" applyAlignment="1" applyProtection="1">
      <alignment horizontal="center"/>
      <protection hidden="1"/>
    </xf>
    <xf numFmtId="0" fontId="0" fillId="0" borderId="0" xfId="0" applyFill="1" applyBorder="1" applyProtection="1">
      <protection hidden="1"/>
    </xf>
    <xf numFmtId="0" fontId="0" fillId="36" borderId="10" xfId="0" applyFill="1" applyBorder="1" applyAlignment="1" applyProtection="1">
      <alignment horizontal="center"/>
      <protection hidden="1"/>
    </xf>
    <xf numFmtId="0" fontId="0" fillId="36" borderId="10" xfId="0" applyFill="1" applyBorder="1" applyAlignment="1" applyProtection="1">
      <alignment horizontal="left"/>
      <protection hidden="1"/>
    </xf>
    <xf numFmtId="0" fontId="0" fillId="0" borderId="10" xfId="0" applyBorder="1" applyAlignment="1" applyProtection="1">
      <alignment horizontal="center"/>
      <protection hidden="1"/>
    </xf>
    <xf numFmtId="164" fontId="0" fillId="0" borderId="10" xfId="70" applyNumberFormat="1" applyFont="1" applyBorder="1" applyAlignment="1" applyProtection="1">
      <alignment horizontal="center"/>
      <protection hidden="1"/>
    </xf>
    <xf numFmtId="0" fontId="20" fillId="0" borderId="0" xfId="0" applyFont="1" applyFill="1" applyBorder="1" applyAlignment="1" applyProtection="1">
      <alignment horizontal="center"/>
      <protection hidden="1"/>
    </xf>
    <xf numFmtId="9" fontId="22" fillId="0" borderId="0" xfId="70" applyNumberFormat="1" applyFont="1" applyFill="1" applyBorder="1" applyAlignment="1" applyProtection="1">
      <alignment horizontal="center"/>
      <protection hidden="1"/>
    </xf>
    <xf numFmtId="0" fontId="20" fillId="0" borderId="0" xfId="0" applyFont="1" applyFill="1" applyBorder="1" applyAlignment="1" applyProtection="1">
      <alignment horizontal="right"/>
      <protection hidden="1"/>
    </xf>
    <xf numFmtId="0" fontId="23" fillId="34" borderId="11" xfId="0" applyFont="1" applyFill="1" applyBorder="1" applyAlignment="1" applyProtection="1">
      <alignment horizontal="center" wrapText="1"/>
      <protection hidden="1"/>
    </xf>
    <xf numFmtId="0" fontId="20" fillId="0" borderId="0" xfId="0" applyFont="1" applyProtection="1">
      <protection hidden="1"/>
    </xf>
    <xf numFmtId="2" fontId="22" fillId="0" borderId="0" xfId="70" applyNumberFormat="1" applyFont="1" applyFill="1" applyBorder="1" applyAlignment="1" applyProtection="1">
      <alignment horizontal="center"/>
      <protection hidden="1"/>
    </xf>
    <xf numFmtId="0" fontId="20" fillId="0" borderId="0" xfId="0" applyFont="1" applyAlignment="1" applyProtection="1">
      <alignment horizontal="right"/>
      <protection hidden="1"/>
    </xf>
    <xf numFmtId="0" fontId="21" fillId="0" borderId="0" xfId="0" applyFont="1" applyAlignment="1" applyProtection="1">
      <protection hidden="1"/>
    </xf>
    <xf numFmtId="0" fontId="23" fillId="0" borderId="0" xfId="0" applyFont="1" applyAlignment="1" applyProtection="1">
      <alignment horizontal="center" vertical="center" wrapText="1"/>
      <protection hidden="1"/>
    </xf>
    <xf numFmtId="0" fontId="23" fillId="33" borderId="10" xfId="0" applyFont="1" applyFill="1" applyBorder="1" applyAlignment="1" applyProtection="1">
      <alignment horizontal="center" vertical="center" wrapText="1"/>
      <protection hidden="1"/>
    </xf>
    <xf numFmtId="0" fontId="23" fillId="33" borderId="11" xfId="0" applyFont="1" applyFill="1" applyBorder="1" applyAlignment="1" applyProtection="1">
      <alignment horizontal="center" vertical="center" textRotation="90" wrapText="1"/>
      <protection hidden="1"/>
    </xf>
    <xf numFmtId="0" fontId="25" fillId="35" borderId="0" xfId="0" applyFont="1" applyFill="1" applyAlignment="1" applyProtection="1">
      <alignment horizontal="center"/>
      <protection hidden="1"/>
    </xf>
    <xf numFmtId="0" fontId="28" fillId="35" borderId="0" xfId="0" applyFont="1" applyFill="1" applyAlignment="1" applyProtection="1">
      <alignment horizontal="center"/>
      <protection hidden="1"/>
    </xf>
    <xf numFmtId="0" fontId="0" fillId="0" borderId="0" xfId="0" applyAlignment="1" applyProtection="1">
      <alignment horizontal="center"/>
      <protection hidden="1"/>
    </xf>
    <xf numFmtId="0" fontId="20" fillId="0" borderId="0" xfId="0" applyFont="1" applyAlignment="1" applyProtection="1">
      <alignment horizontal="center"/>
      <protection hidden="1"/>
    </xf>
    <xf numFmtId="164" fontId="0" fillId="0" borderId="0" xfId="70" applyNumberFormat="1" applyFont="1" applyAlignment="1" applyProtection="1">
      <alignment horizontal="center"/>
      <protection hidden="1"/>
    </xf>
    <xf numFmtId="0" fontId="0" fillId="0" borderId="0" xfId="0" applyFont="1" applyAlignment="1" applyProtection="1">
      <alignment horizontal="right"/>
      <protection hidden="1"/>
    </xf>
    <xf numFmtId="0" fontId="0" fillId="0" borderId="0" xfId="0" applyFont="1" applyBorder="1" applyAlignment="1" applyProtection="1">
      <alignment horizontal="right"/>
      <protection hidden="1"/>
    </xf>
    <xf numFmtId="0" fontId="20" fillId="0" borderId="0" xfId="0" applyFont="1" applyBorder="1" applyAlignment="1" applyProtection="1">
      <alignment horizontal="right"/>
      <protection hidden="1"/>
    </xf>
    <xf numFmtId="0" fontId="0" fillId="0" borderId="0" xfId="0" applyFill="1" applyProtection="1">
      <protection hidden="1"/>
    </xf>
    <xf numFmtId="49" fontId="20" fillId="0" borderId="20" xfId="0" applyNumberFormat="1" applyFont="1" applyBorder="1" applyAlignment="1" applyProtection="1">
      <alignment horizontal="center" vertical="top"/>
      <protection locked="0" hidden="1"/>
    </xf>
    <xf numFmtId="49" fontId="20" fillId="0" borderId="20" xfId="0" applyNumberFormat="1" applyFont="1" applyBorder="1" applyAlignment="1" applyProtection="1">
      <alignment horizontal="left" vertical="top"/>
      <protection locked="0" hidden="1"/>
    </xf>
    <xf numFmtId="1" fontId="20" fillId="0" borderId="10" xfId="0" applyNumberFormat="1" applyFont="1" applyBorder="1" applyAlignment="1" applyProtection="1">
      <alignment horizontal="center" vertical="center"/>
      <protection locked="0" hidden="1"/>
    </xf>
    <xf numFmtId="1" fontId="26" fillId="0" borderId="21" xfId="42" applyNumberFormat="1" applyFont="1" applyFill="1" applyBorder="1" applyAlignment="1" applyProtection="1">
      <alignment horizontal="center" vertical="center" wrapText="1"/>
      <protection locked="0" hidden="1"/>
    </xf>
    <xf numFmtId="1" fontId="20" fillId="0" borderId="10" xfId="43" applyNumberFormat="1" applyFont="1" applyFill="1" applyBorder="1" applyAlignment="1" applyProtection="1">
      <alignment horizontal="center" vertical="center"/>
      <protection locked="0" hidden="1"/>
    </xf>
    <xf numFmtId="1" fontId="20" fillId="0" borderId="10" xfId="42" applyNumberFormat="1" applyFont="1" applyFill="1" applyBorder="1" applyAlignment="1" applyProtection="1">
      <alignment horizontal="center" vertical="center"/>
      <protection locked="0" hidden="1"/>
    </xf>
    <xf numFmtId="1" fontId="26" fillId="0" borderId="10" xfId="42" applyNumberFormat="1" applyFont="1" applyFill="1" applyBorder="1" applyAlignment="1" applyProtection="1">
      <alignment horizontal="center" vertical="center" wrapText="1"/>
      <protection locked="0" hidden="1"/>
    </xf>
    <xf numFmtId="0" fontId="20" fillId="0" borderId="10" xfId="43" applyNumberFormat="1" applyFont="1" applyFill="1" applyBorder="1" applyAlignment="1" applyProtection="1">
      <alignment horizontal="center" vertical="center"/>
      <protection locked="0" hidden="1"/>
    </xf>
    <xf numFmtId="49" fontId="20" fillId="0" borderId="20" xfId="0" applyNumberFormat="1" applyFont="1" applyFill="1" applyBorder="1" applyAlignment="1" applyProtection="1">
      <alignment horizontal="center" vertical="top"/>
      <protection locked="0" hidden="1"/>
    </xf>
    <xf numFmtId="49" fontId="20" fillId="0" borderId="20" xfId="0" applyNumberFormat="1" applyFont="1" applyFill="1" applyBorder="1" applyAlignment="1" applyProtection="1">
      <alignment horizontal="left" vertical="top"/>
      <protection locked="0" hidden="1"/>
    </xf>
    <xf numFmtId="0" fontId="20" fillId="0" borderId="10" xfId="42" applyNumberFormat="1" applyFont="1" applyFill="1" applyBorder="1" applyAlignment="1" applyProtection="1">
      <alignment horizontal="center" vertical="center"/>
      <protection locked="0" hidden="1"/>
    </xf>
    <xf numFmtId="164" fontId="22" fillId="37" borderId="13" xfId="0" applyNumberFormat="1" applyFont="1" applyFill="1" applyBorder="1" applyAlignment="1" applyProtection="1">
      <alignment horizontal="center"/>
      <protection hidden="1"/>
    </xf>
    <xf numFmtId="164" fontId="22" fillId="37" borderId="15" xfId="0" applyNumberFormat="1" applyFont="1" applyFill="1" applyBorder="1" applyAlignment="1" applyProtection="1">
      <alignment horizontal="center"/>
      <protection hidden="1"/>
    </xf>
    <xf numFmtId="164" fontId="22" fillId="37" borderId="14" xfId="0" applyNumberFormat="1" applyFont="1" applyFill="1" applyBorder="1" applyAlignment="1" applyProtection="1">
      <alignment horizontal="center"/>
      <protection hidden="1"/>
    </xf>
    <xf numFmtId="164" fontId="22" fillId="37" borderId="16" xfId="0" applyNumberFormat="1" applyFont="1" applyFill="1" applyBorder="1" applyAlignment="1" applyProtection="1">
      <alignment horizontal="center"/>
      <protection hidden="1"/>
    </xf>
    <xf numFmtId="164" fontId="22" fillId="37" borderId="17" xfId="0" applyNumberFormat="1" applyFont="1" applyFill="1" applyBorder="1" applyAlignment="1" applyProtection="1">
      <alignment horizontal="center"/>
      <protection hidden="1"/>
    </xf>
    <xf numFmtId="164" fontId="22" fillId="37" borderId="18" xfId="0" applyNumberFormat="1" applyFont="1" applyFill="1" applyBorder="1" applyAlignment="1" applyProtection="1">
      <alignment horizontal="center"/>
      <protection hidden="1"/>
    </xf>
    <xf numFmtId="164" fontId="22" fillId="37" borderId="12" xfId="0" applyNumberFormat="1" applyFont="1" applyFill="1" applyBorder="1" applyAlignment="1" applyProtection="1">
      <alignment horizontal="center"/>
      <protection hidden="1"/>
    </xf>
    <xf numFmtId="164" fontId="22" fillId="37" borderId="0" xfId="0" applyNumberFormat="1" applyFont="1" applyFill="1" applyBorder="1" applyAlignment="1" applyProtection="1">
      <alignment horizontal="center"/>
      <protection hidden="1"/>
    </xf>
    <xf numFmtId="164" fontId="22" fillId="37" borderId="19" xfId="0" applyNumberFormat="1" applyFont="1" applyFill="1" applyBorder="1" applyAlignment="1" applyProtection="1">
      <alignment horizontal="center"/>
      <protection hidden="1"/>
    </xf>
    <xf numFmtId="164" fontId="22" fillId="37" borderId="21" xfId="0" applyNumberFormat="1" applyFont="1" applyFill="1" applyBorder="1" applyAlignment="1" applyProtection="1">
      <alignment horizontal="center"/>
      <protection hidden="1"/>
    </xf>
    <xf numFmtId="164" fontId="22" fillId="37" borderId="20" xfId="0" applyNumberFormat="1" applyFont="1" applyFill="1" applyBorder="1" applyAlignment="1" applyProtection="1">
      <alignment horizontal="center"/>
      <protection hidden="1"/>
    </xf>
    <xf numFmtId="164" fontId="22" fillId="37" borderId="22" xfId="0" applyNumberFormat="1" applyFont="1" applyFill="1" applyBorder="1" applyAlignment="1" applyProtection="1">
      <alignment horizontal="center"/>
      <protection hidden="1"/>
    </xf>
    <xf numFmtId="0" fontId="0" fillId="39" borderId="0" xfId="0" applyFill="1" applyProtection="1">
      <protection hidden="1"/>
    </xf>
    <xf numFmtId="0" fontId="20" fillId="39" borderId="0" xfId="0" applyFont="1" applyFill="1" applyAlignment="1" applyProtection="1">
      <alignment horizontal="right"/>
      <protection hidden="1"/>
    </xf>
    <xf numFmtId="0" fontId="20" fillId="40" borderId="10" xfId="0" applyFont="1" applyFill="1" applyBorder="1" applyAlignment="1" applyProtection="1">
      <alignment horizontal="center"/>
      <protection locked="0" hidden="1"/>
    </xf>
    <xf numFmtId="0" fontId="0" fillId="38" borderId="0" xfId="0" applyFill="1" applyProtection="1">
      <protection hidden="1"/>
    </xf>
    <xf numFmtId="0" fontId="20" fillId="39" borderId="0" xfId="0" applyFont="1" applyFill="1" applyProtection="1">
      <protection hidden="1"/>
    </xf>
    <xf numFmtId="0" fontId="29" fillId="39" borderId="0" xfId="0" applyFont="1" applyFill="1" applyAlignment="1" applyProtection="1">
      <alignment horizontal="center" wrapText="1"/>
      <protection hidden="1"/>
    </xf>
    <xf numFmtId="0" fontId="30" fillId="39" borderId="0" xfId="0" applyFont="1" applyFill="1" applyBorder="1" applyAlignment="1" applyProtection="1">
      <alignment horizontal="left" vertical="top" wrapText="1"/>
      <protection hidden="1"/>
    </xf>
    <xf numFmtId="0" fontId="30" fillId="39" borderId="17" xfId="0" applyFont="1" applyFill="1" applyBorder="1" applyAlignment="1" applyProtection="1">
      <alignment horizontal="left" vertical="top" wrapText="1"/>
      <protection hidden="1"/>
    </xf>
    <xf numFmtId="0" fontId="20" fillId="34" borderId="13" xfId="0" applyFont="1" applyFill="1" applyBorder="1" applyAlignment="1" applyProtection="1">
      <alignment horizontal="center"/>
      <protection hidden="1"/>
    </xf>
    <xf numFmtId="0" fontId="20" fillId="34" borderId="15" xfId="0" applyFont="1" applyFill="1" applyBorder="1" applyAlignment="1" applyProtection="1">
      <alignment horizontal="center"/>
      <protection hidden="1"/>
    </xf>
    <xf numFmtId="0" fontId="20" fillId="34" borderId="14" xfId="0" applyFont="1" applyFill="1" applyBorder="1" applyAlignment="1" applyProtection="1">
      <alignment horizontal="center"/>
      <protection hidden="1"/>
    </xf>
    <xf numFmtId="0" fontId="20" fillId="34" borderId="12" xfId="0" applyFont="1" applyFill="1" applyBorder="1" applyAlignment="1" applyProtection="1">
      <alignment horizontal="center"/>
      <protection hidden="1"/>
    </xf>
    <xf numFmtId="0" fontId="20" fillId="34" borderId="0" xfId="0" applyFont="1" applyFill="1" applyBorder="1" applyAlignment="1" applyProtection="1">
      <alignment horizontal="center"/>
      <protection hidden="1"/>
    </xf>
    <xf numFmtId="0" fontId="20" fillId="34" borderId="19" xfId="0" applyFont="1" applyFill="1" applyBorder="1" applyAlignment="1" applyProtection="1">
      <alignment horizontal="center"/>
      <protection hidden="1"/>
    </xf>
    <xf numFmtId="0" fontId="20" fillId="34" borderId="21" xfId="0" applyFont="1" applyFill="1" applyBorder="1" applyAlignment="1" applyProtection="1">
      <alignment horizontal="center"/>
      <protection hidden="1"/>
    </xf>
    <xf numFmtId="0" fontId="20" fillId="34" borderId="20" xfId="0" applyFont="1" applyFill="1" applyBorder="1" applyAlignment="1" applyProtection="1">
      <alignment horizontal="center"/>
      <protection hidden="1"/>
    </xf>
    <xf numFmtId="0" fontId="20" fillId="34" borderId="22" xfId="0" applyFont="1" applyFill="1" applyBorder="1" applyAlignment="1" applyProtection="1">
      <alignment horizontal="center"/>
      <protection hidden="1"/>
    </xf>
    <xf numFmtId="0" fontId="21" fillId="36" borderId="0" xfId="0" applyFont="1" applyFill="1" applyAlignment="1" applyProtection="1">
      <alignment horizontal="center"/>
      <protection hidden="1"/>
    </xf>
    <xf numFmtId="0" fontId="20" fillId="36" borderId="21" xfId="0" applyFont="1" applyFill="1" applyBorder="1" applyAlignment="1" applyProtection="1">
      <alignment horizontal="center"/>
      <protection hidden="1"/>
    </xf>
    <xf numFmtId="0" fontId="20" fillId="36" borderId="20" xfId="0" applyFont="1" applyFill="1" applyBorder="1" applyAlignment="1" applyProtection="1">
      <alignment horizontal="center"/>
      <protection hidden="1"/>
    </xf>
    <xf numFmtId="0" fontId="20" fillId="36" borderId="22" xfId="0" applyFont="1" applyFill="1" applyBorder="1" applyAlignment="1" applyProtection="1">
      <alignment horizontal="center"/>
      <protection hidden="1"/>
    </xf>
    <xf numFmtId="0" fontId="21" fillId="36" borderId="0" xfId="0" applyFont="1" applyFill="1" applyBorder="1" applyAlignment="1" applyProtection="1">
      <alignment horizontal="center"/>
      <protection hidden="1"/>
    </xf>
    <xf numFmtId="0" fontId="21" fillId="36" borderId="17" xfId="0" applyFont="1" applyFill="1" applyBorder="1" applyAlignment="1" applyProtection="1">
      <alignment horizontal="center"/>
      <protection hidden="1"/>
    </xf>
  </cellXfs>
  <cellStyles count="71">
    <cellStyle name="20% - Accent1" xfId="19" builtinId="30" customBuiltin="1"/>
    <cellStyle name="20% - Accent1 2" xfId="58"/>
    <cellStyle name="20% - Accent1 3" xfId="45"/>
    <cellStyle name="20% - Accent2" xfId="23" builtinId="34" customBuiltin="1"/>
    <cellStyle name="20% - Accent2 2" xfId="60"/>
    <cellStyle name="20% - Accent2 3" xfId="47"/>
    <cellStyle name="20% - Accent3" xfId="27" builtinId="38" customBuiltin="1"/>
    <cellStyle name="20% - Accent3 2" xfId="62"/>
    <cellStyle name="20% - Accent3 3" xfId="49"/>
    <cellStyle name="20% - Accent4" xfId="31" builtinId="42" customBuiltin="1"/>
    <cellStyle name="20% - Accent4 2" xfId="64"/>
    <cellStyle name="20% - Accent4 3" xfId="51"/>
    <cellStyle name="20% - Accent5" xfId="35" builtinId="46" customBuiltin="1"/>
    <cellStyle name="20% - Accent5 2" xfId="66"/>
    <cellStyle name="20% - Accent5 3" xfId="53"/>
    <cellStyle name="20% - Accent6" xfId="39" builtinId="50" customBuiltin="1"/>
    <cellStyle name="20% - Accent6 2" xfId="68"/>
    <cellStyle name="20% - Accent6 3" xfId="55"/>
    <cellStyle name="40% - Accent1" xfId="20" builtinId="31" customBuiltin="1"/>
    <cellStyle name="40% - Accent1 2" xfId="59"/>
    <cellStyle name="40% - Accent1 3" xfId="46"/>
    <cellStyle name="40% - Accent2" xfId="24" builtinId="35" customBuiltin="1"/>
    <cellStyle name="40% - Accent2 2" xfId="61"/>
    <cellStyle name="40% - Accent2 3" xfId="48"/>
    <cellStyle name="40% - Accent3" xfId="28" builtinId="39" customBuiltin="1"/>
    <cellStyle name="40% - Accent3 2" xfId="63"/>
    <cellStyle name="40% - Accent3 3" xfId="50"/>
    <cellStyle name="40% - Accent4" xfId="32" builtinId="43" customBuiltin="1"/>
    <cellStyle name="40% - Accent4 2" xfId="65"/>
    <cellStyle name="40% - Accent4 3" xfId="52"/>
    <cellStyle name="40% - Accent5" xfId="36" builtinId="47" customBuiltin="1"/>
    <cellStyle name="40% - Accent5 2" xfId="67"/>
    <cellStyle name="40% - Accent5 3" xfId="54"/>
    <cellStyle name="40% - Accent6" xfId="40" builtinId="51" customBuiltin="1"/>
    <cellStyle name="40% - Accent6 2" xfId="69"/>
    <cellStyle name="40% - Accent6 3" xfId="56"/>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ustomBuiltin="1"/>
    <cellStyle name="Normal 2" xfId="42"/>
    <cellStyle name="Normal_Sheet1 2" xfId="43"/>
    <cellStyle name="Note" xfId="15" builtinId="10" customBuiltin="1"/>
    <cellStyle name="Note 2" xfId="57"/>
    <cellStyle name="Note 3" xfId="44"/>
    <cellStyle name="Output" xfId="10" builtinId="21" customBuiltin="1"/>
    <cellStyle name="Percent" xfId="70" builtinId="5"/>
    <cellStyle name="Title" xfId="1" builtinId="15" customBuiltin="1"/>
    <cellStyle name="Total" xfId="17" builtinId="25" customBuiltin="1"/>
    <cellStyle name="Warning Text" xfId="14" builtinId="11" customBuiltin="1"/>
  </cellStyles>
  <dxfs count="236">
    <dxf>
      <font>
        <color theme="0"/>
      </font>
      <fill>
        <patternFill>
          <bgColor theme="0" tint="-4.9989318521683403E-2"/>
        </patternFill>
      </fill>
    </dxf>
    <dxf>
      <font>
        <color theme="0"/>
      </font>
    </dxf>
    <dxf>
      <font>
        <color theme="0"/>
      </font>
      <fill>
        <patternFill>
          <bgColor theme="0"/>
        </patternFill>
      </fill>
    </dxf>
    <dxf>
      <font>
        <color theme="0"/>
      </font>
      <fill>
        <patternFill>
          <bgColor theme="0"/>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rgb="FFFFFF99"/>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rgb="FFFFFF99"/>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rgb="FFFFFF99"/>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rgb="FFFFFF99"/>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rgb="FFFFFF99"/>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rgb="FFFFFF99"/>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rgb="FFFFFF99"/>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rgb="FFFFFF99"/>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rgb="FFFFFF99"/>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rgb="FFFFFF99"/>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rgb="FFFFFF99"/>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rgb="FFFFFF99"/>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rgb="FFFFFF99"/>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rgb="FFFFFF99"/>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rgb="FFFFFF99"/>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rgb="FFFFFF99"/>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rgb="FFFFFF99"/>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rgb="FFFFFF99"/>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rgb="FFFFFF99"/>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rgb="FFFFFF99"/>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rgb="FFFFFF99"/>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rgb="FFFFFF99"/>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rgb="FFFFFF99"/>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rgb="FFFFFF99"/>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rgb="FFFFFF99"/>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rgb="FFFFFF99"/>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rgb="FFFFFF99"/>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rgb="FFFFFF99"/>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rgb="FFFFFF99"/>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rgb="FFFFFF99"/>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rgb="FFFFFF99"/>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rgb="FFFFFF99"/>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rgb="FFFFFF99"/>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rgb="FFFFFF99"/>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rgb="FFFFFF99"/>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rgb="FFFFFF99"/>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rgb="FFFFFF99"/>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rgb="FFFFFF99"/>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rgb="FFFFFF99"/>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rgb="FFFFFF99"/>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rgb="FFFFFF99"/>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rgb="FFFFFF99"/>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rgb="FFFFFF99"/>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rgb="FFFFFF99"/>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rgb="FFFFFF99"/>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rgb="FFFFFF99"/>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rgb="FFFFFF99"/>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rgb="FFFFFF99"/>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rgb="FFFFFF99"/>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rgb="FFFFFF99"/>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rgb="FFFFFF99"/>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rgb="FFFFFF99"/>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rgb="FFFFFF99"/>
        </patternFill>
      </fill>
    </dxf>
    <dxf>
      <fill>
        <patternFill>
          <bgColor rgb="FF00B050"/>
        </patternFill>
      </fill>
    </dxf>
    <dxf>
      <fill>
        <patternFill>
          <bgColor theme="6"/>
        </patternFill>
      </fill>
    </dxf>
    <dxf>
      <fill>
        <patternFill>
          <bgColor theme="9" tint="-0.24994659260841701"/>
        </patternFill>
      </fill>
    </dxf>
    <dxf>
      <fill>
        <patternFill>
          <bgColor theme="5" tint="0.39994506668294322"/>
        </patternFill>
      </fill>
    </dxf>
    <dxf>
      <fill>
        <patternFill>
          <bgColor theme="7" tint="0.39994506668294322"/>
        </patternFill>
      </fill>
    </dxf>
    <dxf>
      <fill>
        <patternFill>
          <bgColor rgb="FF0070C0"/>
        </patternFill>
      </fill>
    </dxf>
    <dxf>
      <numFmt numFmtId="164" formatCode="0.0%"/>
      <alignment horizontal="center" vertical="bottom" textRotation="0" wrapText="0" indent="0" justifyLastLine="0" shrinkToFit="0" readingOrder="0"/>
      <protection locked="1" hidden="1"/>
    </dxf>
    <dxf>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Arial"/>
        <scheme val="none"/>
      </font>
      <alignment horizontal="right" vertical="bottom" textRotation="0" wrapText="0" indent="0" justifyLastLine="0" shrinkToFit="0" readingOrder="0"/>
      <protection locked="1" hidden="1"/>
    </dxf>
    <dxf>
      <protection locked="1" hidden="1"/>
    </dxf>
    <dxf>
      <border outline="0">
        <left style="thin">
          <color auto="1"/>
        </left>
      </border>
    </dxf>
    <dxf>
      <protection locked="1" hidden="1"/>
    </dxf>
    <dxf>
      <font>
        <strike val="0"/>
        <outline val="0"/>
        <shadow val="0"/>
        <u val="none"/>
        <vertAlign val="baseline"/>
        <sz val="8"/>
        <color auto="1"/>
        <name val="Arial"/>
        <scheme val="none"/>
      </font>
      <fill>
        <patternFill patternType="solid">
          <fgColor indexed="64"/>
          <bgColor rgb="FF0070C0"/>
        </patternFill>
      </fill>
      <alignment horizontal="center" vertical="bottom" textRotation="0" wrapText="0" indent="0" justifyLastLine="0" shrinkToFit="0" readingOrder="0"/>
      <protection locked="1" hidden="1"/>
    </dxf>
    <dxf>
      <protection locked="1" hidden="1"/>
    </dxf>
    <dxf>
      <protection locked="1" hidden="1"/>
    </dxf>
    <dxf>
      <font>
        <b val="0"/>
        <i val="0"/>
        <strike val="0"/>
        <condense val="0"/>
        <extend val="0"/>
        <outline val="0"/>
        <shadow val="0"/>
        <u val="none"/>
        <vertAlign val="baseline"/>
        <sz val="10"/>
        <color auto="1"/>
        <name val="Arial"/>
        <scheme val="none"/>
      </font>
      <protection locked="1" hidden="1"/>
    </dxf>
    <dxf>
      <alignment horizontal="center" vertical="bottom" textRotation="0" wrapText="0" indent="0" justifyLastLine="0" shrinkToFit="0" readingOrder="0"/>
      <protection locked="1" hidden="1"/>
    </dxf>
    <dxf>
      <border outline="0">
        <left style="thin">
          <color auto="1"/>
        </left>
      </border>
    </dxf>
    <dxf>
      <protection locked="1" hidden="1"/>
    </dxf>
    <dxf>
      <font>
        <b val="0"/>
        <i val="0"/>
        <strike val="0"/>
        <condense val="0"/>
        <extend val="0"/>
        <outline val="0"/>
        <shadow val="0"/>
        <u val="none"/>
        <vertAlign val="baseline"/>
        <sz val="8"/>
        <color auto="1"/>
        <name val="Arial"/>
        <scheme val="none"/>
      </font>
      <fill>
        <patternFill patternType="solid">
          <fgColor indexed="64"/>
          <bgColor rgb="FF0070C0"/>
        </patternFill>
      </fill>
      <alignment horizontal="center" vertical="bottom" textRotation="0" wrapText="0" indent="0" justifyLastLine="0" shrinkToFit="0" readingOrder="0"/>
      <protection locked="1" hidden="1"/>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microsoft.com/office/2006/relationships/vbaProject" Target="vbaProject.bin"/></Relationships>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http://PrimaryTools.co.uk" TargetMode="External"/><Relationship Id="rId1" Type="http://schemas.openxmlformats.org/officeDocument/2006/relationships/hyperlink" Target="#'Assessment Input'!A1"/><Relationship Id="rId4" Type="http://schemas.openxmlformats.org/officeDocument/2006/relationships/hyperlink" Target="#Statistics!A1"/></Relationships>
</file>

<file path=xl/drawings/drawing1.xml><?xml version="1.0" encoding="utf-8"?>
<xdr:wsDr xmlns:xdr="http://schemas.openxmlformats.org/drawingml/2006/spreadsheetDrawing" xmlns:a="http://schemas.openxmlformats.org/drawingml/2006/main">
  <xdr:twoCellAnchor editAs="oneCell">
    <xdr:from>
      <xdr:col>3</xdr:col>
      <xdr:colOff>476250</xdr:colOff>
      <xdr:row>3</xdr:row>
      <xdr:rowOff>142875</xdr:rowOff>
    </xdr:from>
    <xdr:to>
      <xdr:col>7</xdr:col>
      <xdr:colOff>154627</xdr:colOff>
      <xdr:row>7</xdr:row>
      <xdr:rowOff>104775</xdr:rowOff>
    </xdr:to>
    <xdr:sp macro="" textlink="">
      <xdr:nvSpPr>
        <xdr:cNvPr id="2" name="Text Box 2">
          <a:hlinkClick xmlns:r="http://schemas.openxmlformats.org/officeDocument/2006/relationships" r:id="rId1"/>
        </xdr:cNvPr>
        <xdr:cNvSpPr txBox="1">
          <a:spLocks noChangeArrowheads="1"/>
        </xdr:cNvSpPr>
      </xdr:nvSpPr>
      <xdr:spPr bwMode="auto">
        <a:xfrm>
          <a:off x="2313214" y="798492"/>
          <a:ext cx="2127663" cy="605147"/>
        </a:xfrm>
        <a:prstGeom prst="rect">
          <a:avLst/>
        </a:prstGeom>
        <a:solidFill>
          <a:srgbClr xmlns:mc="http://schemas.openxmlformats.org/markup-compatibility/2006" xmlns:a14="http://schemas.microsoft.com/office/drawing/2010/main" val="00CCFF" mc:Ignorable="a14" a14:legacySpreadsheetColorIndex="40"/>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41148" rIns="45720" bIns="41148" anchor="ctr" upright="1"/>
        <a:lstStyle/>
        <a:p>
          <a:pPr algn="ctr" rtl="0">
            <a:defRPr sz="1000"/>
          </a:pPr>
          <a:r>
            <a:rPr lang="en-GB" sz="2000" b="0" i="0" u="none" strike="noStrike" baseline="0">
              <a:solidFill>
                <a:srgbClr val="000000"/>
              </a:solidFill>
              <a:latin typeface="Calibri"/>
            </a:rPr>
            <a:t>Assessment Input</a:t>
          </a:r>
          <a:endParaRPr lang="en-GB"/>
        </a:p>
      </xdr:txBody>
    </xdr:sp>
    <xdr:clientData/>
  </xdr:twoCellAnchor>
  <xdr:twoCellAnchor editAs="oneCell">
    <xdr:from>
      <xdr:col>1</xdr:col>
      <xdr:colOff>139242</xdr:colOff>
      <xdr:row>0</xdr:row>
      <xdr:rowOff>80407</xdr:rowOff>
    </xdr:from>
    <xdr:to>
      <xdr:col>3</xdr:col>
      <xdr:colOff>138283</xdr:colOff>
      <xdr:row>7</xdr:row>
      <xdr:rowOff>105147</xdr:rowOff>
    </xdr:to>
    <xdr:pic>
      <xdr:nvPicPr>
        <xdr:cNvPr id="11" name="Picture 10">
          <a:hlinkClick xmlns:r="http://schemas.openxmlformats.org/officeDocument/2006/relationships" r:id="rId2"/>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751563" y="80407"/>
          <a:ext cx="1223684" cy="1323604"/>
        </a:xfrm>
        <a:prstGeom prst="rect">
          <a:avLst/>
        </a:prstGeom>
      </xdr:spPr>
    </xdr:pic>
    <xdr:clientData/>
  </xdr:twoCellAnchor>
  <xdr:twoCellAnchor editAs="oneCell">
    <xdr:from>
      <xdr:col>7</xdr:col>
      <xdr:colOff>455468</xdr:colOff>
      <xdr:row>3</xdr:row>
      <xdr:rowOff>134463</xdr:rowOff>
    </xdr:from>
    <xdr:to>
      <xdr:col>11</xdr:col>
      <xdr:colOff>133845</xdr:colOff>
      <xdr:row>7</xdr:row>
      <xdr:rowOff>96363</xdr:rowOff>
    </xdr:to>
    <xdr:sp macro="" textlink="">
      <xdr:nvSpPr>
        <xdr:cNvPr id="12" name="Text Box 2">
          <a:hlinkClick xmlns:r="http://schemas.openxmlformats.org/officeDocument/2006/relationships" r:id="rId4"/>
        </xdr:cNvPr>
        <xdr:cNvSpPr txBox="1">
          <a:spLocks noChangeArrowheads="1"/>
        </xdr:cNvSpPr>
      </xdr:nvSpPr>
      <xdr:spPr bwMode="auto">
        <a:xfrm>
          <a:off x="4741718" y="790080"/>
          <a:ext cx="2127663" cy="605147"/>
        </a:xfrm>
        <a:prstGeom prst="rect">
          <a:avLst/>
        </a:prstGeom>
        <a:solidFill>
          <a:srgbClr xmlns:mc="http://schemas.openxmlformats.org/markup-compatibility/2006" xmlns:a14="http://schemas.microsoft.com/office/drawing/2010/main" val="00CCFF" mc:Ignorable="a14" a14:legacySpreadsheetColorIndex="40"/>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41148" rIns="45720" bIns="41148" anchor="ctr" upright="1"/>
        <a:lstStyle/>
        <a:p>
          <a:pPr algn="ctr" rtl="0">
            <a:defRPr sz="1000"/>
          </a:pPr>
          <a:r>
            <a:rPr lang="en-GB" sz="2000" b="0" i="0" u="none" strike="noStrike" baseline="0">
              <a:solidFill>
                <a:srgbClr val="000000"/>
              </a:solidFill>
              <a:latin typeface="Calibri"/>
            </a:rPr>
            <a:t>Statistics</a:t>
          </a:r>
          <a:endParaRPr lang="en-GB"/>
        </a:p>
      </xdr:txBody>
    </xdr:sp>
    <xdr:clientData/>
  </xdr:twoCellAnchor>
</xdr:wsDr>
</file>

<file path=xl/tables/table1.xml><?xml version="1.0" encoding="utf-8"?>
<table xmlns="http://schemas.openxmlformats.org/spreadsheetml/2006/main" id="1" name="Table1" displayName="Table1" ref="J2:M8" totalsRowShown="0" headerRowDxfId="235" dataDxfId="234" tableBorderDxfId="233">
  <tableColumns count="4">
    <tableColumn id="1" name="Entry" dataDxfId="232"/>
    <tableColumn id="2" name="Meaning" dataDxfId="231"/>
    <tableColumn id="3" name="_" dataDxfId="230"/>
    <tableColumn id="4" name="_2" dataDxfId="229"/>
  </tableColumns>
  <tableStyleInfo name="TableStyleMedium2" showFirstColumn="0" showLastColumn="0" showRowStripes="1" showColumnStripes="0"/>
</table>
</file>

<file path=xl/tables/table2.xml><?xml version="1.0" encoding="utf-8"?>
<table xmlns="http://schemas.openxmlformats.org/spreadsheetml/2006/main" id="4" name="Table4" displayName="Table4" ref="J10:M21" totalsRowShown="0" headerRowDxfId="228" dataDxfId="227" tableBorderDxfId="226">
  <tableColumns count="4">
    <tableColumn id="1" name="_" dataDxfId="225"/>
    <tableColumn id="2" name="Group" dataDxfId="224"/>
    <tableColumn id="3" name="Number:" dataDxfId="223"/>
    <tableColumn id="4" name="% of cohort" dataDxfId="222" dataCellStyle="Percent">
      <calculatedColumnFormula>L11/$L$11</calculatedColumnFormula>
    </tableColumn>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M23"/>
  <sheetViews>
    <sheetView tabSelected="1" zoomScale="154" zoomScaleNormal="154" workbookViewId="0">
      <selection activeCell="F3" sqref="F3"/>
    </sheetView>
  </sheetViews>
  <sheetFormatPr defaultRowHeight="12.75" x14ac:dyDescent="0.2"/>
  <cols>
    <col min="1" max="16384" width="9.140625" style="2"/>
  </cols>
  <sheetData>
    <row r="1" spans="1:13" x14ac:dyDescent="0.2">
      <c r="A1" s="91"/>
      <c r="B1" s="91"/>
      <c r="C1" s="91"/>
      <c r="D1" s="91"/>
      <c r="E1" s="91"/>
      <c r="F1" s="91"/>
      <c r="G1" s="91"/>
      <c r="H1" s="91"/>
      <c r="I1" s="91"/>
      <c r="J1" s="91"/>
      <c r="K1" s="91"/>
      <c r="L1" s="91"/>
      <c r="M1" s="91"/>
    </row>
    <row r="2" spans="1:13" ht="26.25" x14ac:dyDescent="0.4">
      <c r="A2" s="91"/>
      <c r="B2" s="91"/>
      <c r="C2" s="91"/>
      <c r="D2" s="96" t="s">
        <v>69</v>
      </c>
      <c r="E2" s="96"/>
      <c r="F2" s="96"/>
      <c r="G2" s="96"/>
      <c r="H2" s="96"/>
      <c r="I2" s="96"/>
      <c r="J2" s="96"/>
      <c r="K2" s="96"/>
      <c r="L2" s="96"/>
      <c r="M2" s="96"/>
    </row>
    <row r="3" spans="1:13" x14ac:dyDescent="0.2">
      <c r="A3" s="91"/>
      <c r="B3" s="91"/>
      <c r="C3" s="91"/>
      <c r="D3" s="91"/>
      <c r="E3" s="92" t="s">
        <v>62</v>
      </c>
      <c r="F3" s="93" t="s">
        <v>65</v>
      </c>
      <c r="G3" s="93" t="s">
        <v>66</v>
      </c>
      <c r="H3" s="93" t="s">
        <v>43</v>
      </c>
      <c r="I3" s="93" t="s">
        <v>42</v>
      </c>
      <c r="J3" s="91"/>
      <c r="K3" s="91"/>
      <c r="L3" s="91"/>
      <c r="M3" s="91"/>
    </row>
    <row r="4" spans="1:13" x14ac:dyDescent="0.2">
      <c r="A4" s="91"/>
      <c r="B4" s="91"/>
      <c r="C4" s="91"/>
      <c r="D4" s="91"/>
      <c r="E4" s="91"/>
      <c r="F4" s="91"/>
      <c r="G4" s="91"/>
      <c r="H4" s="91"/>
      <c r="I4" s="91"/>
      <c r="J4" s="91"/>
      <c r="K4" s="91"/>
      <c r="L4" s="91"/>
      <c r="M4" s="91"/>
    </row>
    <row r="5" spans="1:13" x14ac:dyDescent="0.2">
      <c r="A5" s="91"/>
      <c r="B5" s="91"/>
      <c r="C5" s="91"/>
      <c r="D5" s="91"/>
      <c r="E5" s="91"/>
      <c r="F5" s="91"/>
      <c r="G5" s="91"/>
      <c r="H5" s="91"/>
      <c r="I5" s="91"/>
      <c r="J5" s="91"/>
      <c r="K5" s="91"/>
      <c r="L5" s="91"/>
      <c r="M5" s="91"/>
    </row>
    <row r="6" spans="1:13" x14ac:dyDescent="0.2">
      <c r="A6" s="91"/>
      <c r="B6" s="91"/>
      <c r="C6" s="91"/>
      <c r="D6" s="91"/>
      <c r="E6" s="91"/>
      <c r="F6" s="91"/>
      <c r="G6" s="91"/>
      <c r="H6" s="91"/>
      <c r="I6" s="91"/>
      <c r="J6" s="91"/>
      <c r="K6" s="91"/>
      <c r="L6" s="91"/>
      <c r="M6" s="91"/>
    </row>
    <row r="7" spans="1:13" x14ac:dyDescent="0.2">
      <c r="A7" s="91"/>
      <c r="B7" s="91"/>
      <c r="C7" s="91"/>
      <c r="D7" s="91"/>
      <c r="E7" s="91"/>
      <c r="F7" s="91"/>
      <c r="G7" s="91"/>
      <c r="H7" s="91"/>
      <c r="I7" s="91"/>
      <c r="J7" s="91"/>
      <c r="K7" s="91"/>
      <c r="L7" s="91"/>
      <c r="M7" s="91"/>
    </row>
    <row r="8" spans="1:13" x14ac:dyDescent="0.2">
      <c r="A8" s="91"/>
      <c r="B8" s="91"/>
      <c r="C8" s="91"/>
      <c r="D8" s="91"/>
      <c r="E8" s="91"/>
      <c r="F8" s="91"/>
      <c r="G8" s="91"/>
      <c r="H8" s="91"/>
      <c r="I8" s="91"/>
      <c r="J8" s="91"/>
      <c r="K8" s="91"/>
      <c r="L8" s="91"/>
      <c r="M8" s="91"/>
    </row>
    <row r="9" spans="1:13" x14ac:dyDescent="0.2">
      <c r="A9" s="91"/>
      <c r="B9" s="92" t="s">
        <v>63</v>
      </c>
      <c r="C9" s="97" t="s">
        <v>64</v>
      </c>
      <c r="D9" s="97"/>
      <c r="E9" s="97"/>
      <c r="F9" s="97"/>
      <c r="G9" s="97"/>
      <c r="H9" s="97"/>
      <c r="I9" s="97"/>
      <c r="J9" s="97"/>
      <c r="K9" s="97"/>
      <c r="L9" s="97"/>
      <c r="M9" s="91"/>
    </row>
    <row r="10" spans="1:13" ht="12.75" customHeight="1" x14ac:dyDescent="0.2">
      <c r="A10" s="91"/>
      <c r="B10" s="94"/>
      <c r="C10" s="97"/>
      <c r="D10" s="97"/>
      <c r="E10" s="97"/>
      <c r="F10" s="97"/>
      <c r="G10" s="97"/>
      <c r="H10" s="97"/>
      <c r="I10" s="97"/>
      <c r="J10" s="97"/>
      <c r="K10" s="97"/>
      <c r="L10" s="97"/>
      <c r="M10" s="91"/>
    </row>
    <row r="11" spans="1:13" x14ac:dyDescent="0.2">
      <c r="A11" s="91"/>
      <c r="B11" s="91"/>
      <c r="C11" s="97"/>
      <c r="D11" s="97"/>
      <c r="E11" s="97"/>
      <c r="F11" s="97"/>
      <c r="G11" s="97"/>
      <c r="H11" s="97"/>
      <c r="I11" s="97"/>
      <c r="J11" s="97"/>
      <c r="K11" s="97"/>
      <c r="L11" s="97"/>
      <c r="M11" s="91"/>
    </row>
    <row r="12" spans="1:13" x14ac:dyDescent="0.2">
      <c r="A12" s="91"/>
      <c r="B12" s="91"/>
      <c r="C12" s="97"/>
      <c r="D12" s="97"/>
      <c r="E12" s="97"/>
      <c r="F12" s="97"/>
      <c r="G12" s="97"/>
      <c r="H12" s="97"/>
      <c r="I12" s="97"/>
      <c r="J12" s="97"/>
      <c r="K12" s="97"/>
      <c r="L12" s="97"/>
      <c r="M12" s="91"/>
    </row>
    <row r="13" spans="1:13" x14ac:dyDescent="0.2">
      <c r="A13" s="91"/>
      <c r="B13" s="91"/>
      <c r="C13" s="97"/>
      <c r="D13" s="97"/>
      <c r="E13" s="97"/>
      <c r="F13" s="97"/>
      <c r="G13" s="97"/>
      <c r="H13" s="97"/>
      <c r="I13" s="97"/>
      <c r="J13" s="97"/>
      <c r="K13" s="97"/>
      <c r="L13" s="97"/>
      <c r="M13" s="91"/>
    </row>
    <row r="14" spans="1:13" x14ac:dyDescent="0.2">
      <c r="A14" s="91"/>
      <c r="B14" s="91"/>
      <c r="C14" s="97"/>
      <c r="D14" s="97"/>
      <c r="E14" s="97"/>
      <c r="F14" s="97"/>
      <c r="G14" s="97"/>
      <c r="H14" s="97"/>
      <c r="I14" s="97"/>
      <c r="J14" s="97"/>
      <c r="K14" s="97"/>
      <c r="L14" s="97"/>
      <c r="M14" s="91"/>
    </row>
    <row r="15" spans="1:13" x14ac:dyDescent="0.2">
      <c r="A15" s="91"/>
      <c r="B15" s="91"/>
      <c r="C15" s="97"/>
      <c r="D15" s="97"/>
      <c r="E15" s="97"/>
      <c r="F15" s="97"/>
      <c r="G15" s="97"/>
      <c r="H15" s="97"/>
      <c r="I15" s="97"/>
      <c r="J15" s="97"/>
      <c r="K15" s="97"/>
      <c r="L15" s="97"/>
      <c r="M15" s="91"/>
    </row>
    <row r="16" spans="1:13" x14ac:dyDescent="0.2">
      <c r="A16" s="91"/>
      <c r="B16" s="91"/>
      <c r="C16" s="97"/>
      <c r="D16" s="97"/>
      <c r="E16" s="97"/>
      <c r="F16" s="97"/>
      <c r="G16" s="97"/>
      <c r="H16" s="97"/>
      <c r="I16" s="97"/>
      <c r="J16" s="97"/>
      <c r="K16" s="97"/>
      <c r="L16" s="97"/>
      <c r="M16" s="91"/>
    </row>
    <row r="17" spans="1:13" x14ac:dyDescent="0.2">
      <c r="A17" s="91"/>
      <c r="B17" s="91"/>
      <c r="C17" s="97"/>
      <c r="D17" s="97"/>
      <c r="E17" s="97"/>
      <c r="F17" s="97"/>
      <c r="G17" s="97"/>
      <c r="H17" s="97"/>
      <c r="I17" s="97"/>
      <c r="J17" s="97"/>
      <c r="K17" s="97"/>
      <c r="L17" s="97"/>
      <c r="M17" s="91"/>
    </row>
    <row r="18" spans="1:13" x14ac:dyDescent="0.2">
      <c r="A18" s="91"/>
      <c r="B18" s="91"/>
      <c r="C18" s="97"/>
      <c r="D18" s="97"/>
      <c r="E18" s="97"/>
      <c r="F18" s="97"/>
      <c r="G18" s="97"/>
      <c r="H18" s="97"/>
      <c r="I18" s="97"/>
      <c r="J18" s="97"/>
      <c r="K18" s="97"/>
      <c r="L18" s="97"/>
      <c r="M18" s="91"/>
    </row>
    <row r="19" spans="1:13" x14ac:dyDescent="0.2">
      <c r="A19" s="91"/>
      <c r="B19" s="91"/>
      <c r="C19" s="97"/>
      <c r="D19" s="97"/>
      <c r="E19" s="97"/>
      <c r="F19" s="97"/>
      <c r="G19" s="97"/>
      <c r="H19" s="97"/>
      <c r="I19" s="97"/>
      <c r="J19" s="97"/>
      <c r="K19" s="97"/>
      <c r="L19" s="97"/>
      <c r="M19" s="91"/>
    </row>
    <row r="20" spans="1:13" x14ac:dyDescent="0.2">
      <c r="A20" s="91"/>
      <c r="B20" s="91"/>
      <c r="C20" s="97"/>
      <c r="D20" s="97"/>
      <c r="E20" s="97"/>
      <c r="F20" s="97"/>
      <c r="G20" s="97"/>
      <c r="H20" s="97"/>
      <c r="I20" s="97"/>
      <c r="J20" s="97"/>
      <c r="K20" s="97"/>
      <c r="L20" s="97"/>
      <c r="M20" s="91"/>
    </row>
    <row r="21" spans="1:13" x14ac:dyDescent="0.2">
      <c r="A21" s="91"/>
      <c r="B21" s="91"/>
      <c r="C21" s="97"/>
      <c r="D21" s="97"/>
      <c r="E21" s="97"/>
      <c r="F21" s="97"/>
      <c r="G21" s="97"/>
      <c r="H21" s="97"/>
      <c r="I21" s="97"/>
      <c r="J21" s="97"/>
      <c r="K21" s="97"/>
      <c r="L21" s="97"/>
      <c r="M21" s="91"/>
    </row>
    <row r="22" spans="1:13" x14ac:dyDescent="0.2">
      <c r="A22" s="91"/>
      <c r="B22" s="91"/>
      <c r="C22" s="98"/>
      <c r="D22" s="98"/>
      <c r="E22" s="98"/>
      <c r="F22" s="98"/>
      <c r="G22" s="98"/>
      <c r="H22" s="98"/>
      <c r="I22" s="98"/>
      <c r="J22" s="98"/>
      <c r="K22" s="98"/>
      <c r="L22" s="98"/>
      <c r="M22" s="91"/>
    </row>
    <row r="23" spans="1:13" x14ac:dyDescent="0.2">
      <c r="A23" s="91"/>
      <c r="B23" s="91"/>
      <c r="C23" s="91"/>
      <c r="D23" s="91"/>
      <c r="E23" s="91"/>
      <c r="F23" s="91"/>
      <c r="G23" s="91"/>
      <c r="H23" s="91"/>
      <c r="I23" s="91"/>
      <c r="J23" s="91" t="s">
        <v>70</v>
      </c>
      <c r="K23" s="95"/>
      <c r="L23" s="91"/>
      <c r="M23" s="91"/>
    </row>
  </sheetData>
  <sheetProtection password="D7FF" sheet="1" objects="1" scenarios="1"/>
  <mergeCells count="2">
    <mergeCell ref="D2:M2"/>
    <mergeCell ref="C9:L22"/>
  </mergeCells>
  <pageMargins left="0.7" right="0.7" top="0.75" bottom="0.75" header="0.3" footer="0.3"/>
  <pageSetup paperSize="9"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M161"/>
  <sheetViews>
    <sheetView showGridLines="0" zoomScaleNormal="100" zoomScaleSheetLayoutView="100" workbookViewId="0">
      <pane xSplit="5" ySplit="1" topLeftCell="F2" activePane="bottomRight" state="frozen"/>
      <selection activeCell="B1" sqref="B1"/>
      <selection pane="topRight" activeCell="D1" sqref="D1"/>
      <selection pane="bottomLeft" activeCell="B3" sqref="B3"/>
      <selection pane="bottomRight"/>
    </sheetView>
  </sheetViews>
  <sheetFormatPr defaultRowHeight="12.75" x14ac:dyDescent="0.2"/>
  <cols>
    <col min="1" max="1" width="8" style="61" bestFit="1" customWidth="1"/>
    <col min="2" max="4" width="8" style="61" customWidth="1"/>
    <col min="5" max="5" width="33.5703125" style="2" bestFit="1" customWidth="1"/>
    <col min="6" max="8" width="7.5703125" style="2" bestFit="1" customWidth="1"/>
    <col min="9" max="9" width="7.5703125" style="61" bestFit="1" customWidth="1"/>
    <col min="10" max="10" width="9.5703125" style="2" customWidth="1"/>
    <col min="11" max="11" width="10.28515625" style="2" customWidth="1"/>
    <col min="12" max="12" width="8.5703125" style="2" customWidth="1"/>
    <col min="13" max="13" width="10.140625" style="2" customWidth="1"/>
    <col min="14" max="16384" width="9.140625" style="2"/>
  </cols>
  <sheetData>
    <row r="1" spans="1:13" s="55" customFormat="1" ht="38.25" x14ac:dyDescent="0.2">
      <c r="A1" s="56" t="s">
        <v>0</v>
      </c>
      <c r="B1" s="56" t="s">
        <v>22</v>
      </c>
      <c r="C1" s="56" t="s">
        <v>11</v>
      </c>
      <c r="D1" s="56" t="s">
        <v>48</v>
      </c>
      <c r="E1" s="57" t="s">
        <v>1</v>
      </c>
      <c r="F1" s="58" t="s">
        <v>7</v>
      </c>
      <c r="G1" s="58" t="s">
        <v>8</v>
      </c>
      <c r="H1" s="58" t="s">
        <v>9</v>
      </c>
      <c r="I1" s="58" t="s">
        <v>14</v>
      </c>
    </row>
    <row r="2" spans="1:13" ht="15" customHeight="1" x14ac:dyDescent="0.2">
      <c r="A2" s="68" t="s">
        <v>65</v>
      </c>
      <c r="B2" s="68" t="s">
        <v>67</v>
      </c>
      <c r="C2" s="68" t="s">
        <v>13</v>
      </c>
      <c r="D2" s="68"/>
      <c r="E2" s="69" t="s">
        <v>68</v>
      </c>
      <c r="F2" s="70">
        <v>2</v>
      </c>
      <c r="G2" s="70">
        <v>3</v>
      </c>
      <c r="H2" s="70">
        <v>1</v>
      </c>
      <c r="I2" s="71">
        <v>2</v>
      </c>
      <c r="J2" s="59" t="s">
        <v>25</v>
      </c>
      <c r="K2" s="59" t="s">
        <v>26</v>
      </c>
      <c r="L2" s="60" t="s">
        <v>28</v>
      </c>
      <c r="M2" s="60" t="s">
        <v>61</v>
      </c>
    </row>
    <row r="3" spans="1:13" ht="15" customHeight="1" x14ac:dyDescent="0.2">
      <c r="A3" s="68"/>
      <c r="B3" s="68"/>
      <c r="C3" s="68"/>
      <c r="D3" s="68"/>
      <c r="E3" s="69"/>
      <c r="F3" s="72"/>
      <c r="G3" s="73"/>
      <c r="H3" s="72"/>
      <c r="I3" s="71"/>
      <c r="J3" s="61">
        <v>1</v>
      </c>
      <c r="K3" s="52" t="s">
        <v>15</v>
      </c>
    </row>
    <row r="4" spans="1:13" ht="15" customHeight="1" x14ac:dyDescent="0.2">
      <c r="A4" s="68"/>
      <c r="B4" s="68"/>
      <c r="C4" s="68"/>
      <c r="D4" s="68"/>
      <c r="E4" s="69"/>
      <c r="F4" s="72"/>
      <c r="G4" s="73"/>
      <c r="H4" s="73"/>
      <c r="I4" s="71"/>
      <c r="J4" s="61">
        <v>2</v>
      </c>
      <c r="K4" s="52" t="s">
        <v>16</v>
      </c>
    </row>
    <row r="5" spans="1:13" ht="15" customHeight="1" x14ac:dyDescent="0.2">
      <c r="A5" s="68"/>
      <c r="B5" s="68"/>
      <c r="C5" s="68"/>
      <c r="D5" s="68"/>
      <c r="E5" s="69"/>
      <c r="F5" s="72"/>
      <c r="G5" s="73"/>
      <c r="H5" s="72"/>
      <c r="I5" s="71"/>
      <c r="J5" s="61">
        <v>3</v>
      </c>
      <c r="K5" s="52" t="s">
        <v>17</v>
      </c>
    </row>
    <row r="6" spans="1:13" ht="15" customHeight="1" x14ac:dyDescent="0.2">
      <c r="A6" s="68"/>
      <c r="B6" s="68"/>
      <c r="C6" s="68"/>
      <c r="D6" s="68"/>
      <c r="E6" s="69"/>
      <c r="F6" s="73"/>
      <c r="G6" s="73"/>
      <c r="H6" s="72"/>
      <c r="I6" s="71"/>
      <c r="J6" s="61">
        <v>4</v>
      </c>
      <c r="K6" s="52" t="s">
        <v>18</v>
      </c>
    </row>
    <row r="7" spans="1:13" ht="15" customHeight="1" x14ac:dyDescent="0.2">
      <c r="A7" s="68"/>
      <c r="B7" s="68"/>
      <c r="C7" s="68"/>
      <c r="D7" s="68"/>
      <c r="E7" s="69"/>
      <c r="F7" s="73"/>
      <c r="G7" s="73"/>
      <c r="H7" s="72"/>
      <c r="I7" s="71"/>
      <c r="J7" s="61">
        <v>5</v>
      </c>
      <c r="K7" s="52" t="s">
        <v>19</v>
      </c>
    </row>
    <row r="8" spans="1:13" ht="15" customHeight="1" x14ac:dyDescent="0.2">
      <c r="A8" s="68"/>
      <c r="B8" s="68"/>
      <c r="C8" s="68"/>
      <c r="D8" s="68"/>
      <c r="E8" s="69"/>
      <c r="F8" s="72"/>
      <c r="G8" s="73"/>
      <c r="H8" s="73"/>
      <c r="I8" s="71"/>
      <c r="J8" s="62" t="s">
        <v>6</v>
      </c>
      <c r="K8" s="52" t="s">
        <v>20</v>
      </c>
    </row>
    <row r="9" spans="1:13" ht="15" customHeight="1" x14ac:dyDescent="0.2">
      <c r="A9" s="68"/>
      <c r="B9" s="68"/>
      <c r="C9" s="68"/>
      <c r="D9" s="68"/>
      <c r="E9" s="69"/>
      <c r="F9" s="72"/>
      <c r="G9" s="73"/>
      <c r="H9" s="72"/>
      <c r="I9" s="74"/>
    </row>
    <row r="10" spans="1:13" ht="15" customHeight="1" x14ac:dyDescent="0.2">
      <c r="A10" s="68"/>
      <c r="B10" s="68"/>
      <c r="C10" s="68"/>
      <c r="D10" s="68"/>
      <c r="E10" s="69"/>
      <c r="F10" s="72"/>
      <c r="G10" s="73"/>
      <c r="H10" s="72"/>
      <c r="I10" s="71"/>
      <c r="J10" s="60" t="s">
        <v>28</v>
      </c>
      <c r="K10" s="59" t="s">
        <v>27</v>
      </c>
      <c r="L10" s="59" t="s">
        <v>24</v>
      </c>
      <c r="M10" s="59" t="s">
        <v>30</v>
      </c>
    </row>
    <row r="11" spans="1:13" ht="15" customHeight="1" x14ac:dyDescent="0.2">
      <c r="A11" s="68"/>
      <c r="B11" s="68"/>
      <c r="C11" s="68"/>
      <c r="D11" s="68"/>
      <c r="E11" s="69"/>
      <c r="F11" s="73"/>
      <c r="G11" s="73"/>
      <c r="H11" s="72"/>
      <c r="I11" s="71"/>
      <c r="J11" s="28" t="s">
        <v>50</v>
      </c>
      <c r="K11" s="54" t="s">
        <v>45</v>
      </c>
      <c r="L11" s="61">
        <f>COUNTA(E2:E131)</f>
        <v>1</v>
      </c>
      <c r="M11" s="63">
        <f t="shared" ref="M11:M17" si="0">L11/$L$11</f>
        <v>1</v>
      </c>
    </row>
    <row r="12" spans="1:13" ht="15" customHeight="1" x14ac:dyDescent="0.2">
      <c r="A12" s="68"/>
      <c r="B12" s="68"/>
      <c r="C12" s="68"/>
      <c r="D12" s="68"/>
      <c r="E12" s="69"/>
      <c r="F12" s="72"/>
      <c r="G12" s="73"/>
      <c r="H12" s="72"/>
      <c r="I12" s="71"/>
      <c r="K12" s="54" t="s">
        <v>22</v>
      </c>
      <c r="L12" s="61">
        <f>COUNTIF(B2:B131, "T")</f>
        <v>1</v>
      </c>
      <c r="M12" s="63">
        <f t="shared" si="0"/>
        <v>1</v>
      </c>
    </row>
    <row r="13" spans="1:13" ht="15" customHeight="1" x14ac:dyDescent="0.2">
      <c r="A13" s="68"/>
      <c r="B13" s="68"/>
      <c r="C13" s="68"/>
      <c r="D13" s="68"/>
      <c r="E13" s="69"/>
      <c r="F13" s="72"/>
      <c r="G13" s="73"/>
      <c r="H13" s="72"/>
      <c r="I13" s="71"/>
      <c r="K13" s="54" t="s">
        <v>29</v>
      </c>
      <c r="L13" s="61">
        <f>COUNTIF(B2:B131, "F")</f>
        <v>0</v>
      </c>
      <c r="M13" s="63">
        <f t="shared" si="0"/>
        <v>0</v>
      </c>
    </row>
    <row r="14" spans="1:13" ht="15" customHeight="1" x14ac:dyDescent="0.2">
      <c r="A14" s="68"/>
      <c r="B14" s="68"/>
      <c r="C14" s="68"/>
      <c r="D14" s="68"/>
      <c r="E14" s="69"/>
      <c r="F14" s="73"/>
      <c r="G14" s="73"/>
      <c r="H14" s="73"/>
      <c r="I14" s="71"/>
      <c r="K14" s="54" t="s">
        <v>46</v>
      </c>
      <c r="L14" s="61">
        <f>COUNTIF(C2:C131, "M")</f>
        <v>1</v>
      </c>
      <c r="M14" s="63">
        <f t="shared" si="0"/>
        <v>1</v>
      </c>
    </row>
    <row r="15" spans="1:13" ht="15" customHeight="1" x14ac:dyDescent="0.2">
      <c r="A15" s="68"/>
      <c r="B15" s="68"/>
      <c r="C15" s="68"/>
      <c r="D15" s="68"/>
      <c r="E15" s="69"/>
      <c r="F15" s="73"/>
      <c r="G15" s="73"/>
      <c r="H15" s="73"/>
      <c r="I15" s="71"/>
      <c r="K15" s="54" t="s">
        <v>47</v>
      </c>
      <c r="L15" s="61">
        <f>COUNTIF(C2:C131, "F")</f>
        <v>0</v>
      </c>
      <c r="M15" s="63">
        <f t="shared" si="0"/>
        <v>0</v>
      </c>
    </row>
    <row r="16" spans="1:13" ht="15" customHeight="1" x14ac:dyDescent="0.2">
      <c r="A16" s="68"/>
      <c r="B16" s="68"/>
      <c r="C16" s="68"/>
      <c r="D16" s="68"/>
      <c r="E16" s="69"/>
      <c r="F16" s="73"/>
      <c r="G16" s="73"/>
      <c r="H16" s="72"/>
      <c r="I16" s="71"/>
      <c r="K16" s="64" t="s">
        <v>48</v>
      </c>
      <c r="L16" s="61">
        <f>COUNTA($D$2:$D$131)</f>
        <v>0</v>
      </c>
      <c r="M16" s="63">
        <f t="shared" si="0"/>
        <v>0</v>
      </c>
    </row>
    <row r="17" spans="1:13" ht="15" customHeight="1" x14ac:dyDescent="0.2">
      <c r="A17" s="68"/>
      <c r="B17" s="68"/>
      <c r="C17" s="68"/>
      <c r="D17" s="68"/>
      <c r="E17" s="69"/>
      <c r="F17" s="73"/>
      <c r="G17" s="73"/>
      <c r="H17" s="73"/>
      <c r="I17" s="71"/>
      <c r="K17" s="64" t="s">
        <v>49</v>
      </c>
      <c r="L17" s="61">
        <f>L11-L16</f>
        <v>1</v>
      </c>
      <c r="M17" s="63">
        <f t="shared" si="0"/>
        <v>1</v>
      </c>
    </row>
    <row r="18" spans="1:13" ht="15" customHeight="1" x14ac:dyDescent="0.2">
      <c r="A18" s="68"/>
      <c r="B18" s="68"/>
      <c r="C18" s="68"/>
      <c r="D18" s="68"/>
      <c r="E18" s="69"/>
      <c r="F18" s="72"/>
      <c r="G18" s="73"/>
      <c r="H18" s="72"/>
      <c r="I18" s="74"/>
      <c r="J18" s="28" t="s">
        <v>23</v>
      </c>
      <c r="K18" s="65" t="str">
        <f>Welcome!F3</f>
        <v>Class 1</v>
      </c>
      <c r="L18" s="61">
        <f>COUNTIF($A$2:$A$131, K18)</f>
        <v>1</v>
      </c>
      <c r="M18" s="63">
        <f>L18/$L$11</f>
        <v>1</v>
      </c>
    </row>
    <row r="19" spans="1:13" ht="15" customHeight="1" x14ac:dyDescent="0.2">
      <c r="A19" s="68"/>
      <c r="B19" s="68"/>
      <c r="C19" s="68"/>
      <c r="D19" s="68"/>
      <c r="E19" s="69"/>
      <c r="F19" s="72"/>
      <c r="G19" s="73"/>
      <c r="H19" s="72"/>
      <c r="I19" s="74"/>
      <c r="K19" s="65" t="str">
        <f>Welcome!G3</f>
        <v>Class 2</v>
      </c>
      <c r="L19" s="61">
        <f t="shared" ref="L19:L21" si="1">COUNTIF($A$2:$A$131, K19)</f>
        <v>0</v>
      </c>
      <c r="M19" s="63">
        <f>L19/$L$11</f>
        <v>0</v>
      </c>
    </row>
    <row r="20" spans="1:13" ht="15" customHeight="1" x14ac:dyDescent="0.2">
      <c r="A20" s="68"/>
      <c r="B20" s="68"/>
      <c r="C20" s="68"/>
      <c r="D20" s="68"/>
      <c r="E20" s="69"/>
      <c r="F20" s="73"/>
      <c r="G20" s="73"/>
      <c r="H20" s="73"/>
      <c r="I20" s="74"/>
      <c r="K20" s="66" t="str">
        <f>Welcome!H3</f>
        <v>Class 3</v>
      </c>
      <c r="L20" s="61">
        <f t="shared" si="1"/>
        <v>0</v>
      </c>
      <c r="M20" s="63">
        <f>L20/$L$11</f>
        <v>0</v>
      </c>
    </row>
    <row r="21" spans="1:13" ht="15" customHeight="1" x14ac:dyDescent="0.2">
      <c r="A21" s="68"/>
      <c r="B21" s="68"/>
      <c r="C21" s="68"/>
      <c r="D21" s="68"/>
      <c r="E21" s="69"/>
      <c r="F21" s="72"/>
      <c r="G21" s="73"/>
      <c r="H21" s="72"/>
      <c r="I21" s="74"/>
      <c r="K21" s="66" t="str">
        <f>Welcome!I3</f>
        <v>Class 4</v>
      </c>
      <c r="L21" s="61">
        <f t="shared" si="1"/>
        <v>0</v>
      </c>
      <c r="M21" s="63">
        <f>L21/$L$11</f>
        <v>0</v>
      </c>
    </row>
    <row r="22" spans="1:13" ht="15" customHeight="1" x14ac:dyDescent="0.2">
      <c r="A22" s="68"/>
      <c r="B22" s="68"/>
      <c r="C22" s="68"/>
      <c r="D22" s="68"/>
      <c r="E22" s="69"/>
      <c r="F22" s="72"/>
      <c r="G22" s="73"/>
      <c r="H22" s="72"/>
      <c r="I22" s="74"/>
    </row>
    <row r="23" spans="1:13" ht="15" customHeight="1" x14ac:dyDescent="0.2">
      <c r="A23" s="68"/>
      <c r="B23" s="68"/>
      <c r="C23" s="68"/>
      <c r="D23" s="68"/>
      <c r="E23" s="69"/>
      <c r="F23" s="72"/>
      <c r="G23" s="73"/>
      <c r="H23" s="72"/>
      <c r="I23" s="74"/>
    </row>
    <row r="24" spans="1:13" ht="15" customHeight="1" x14ac:dyDescent="0.2">
      <c r="A24" s="68"/>
      <c r="B24" s="68"/>
      <c r="C24" s="68"/>
      <c r="D24" s="68"/>
      <c r="E24" s="69"/>
      <c r="F24" s="72"/>
      <c r="G24" s="73"/>
      <c r="H24" s="72"/>
      <c r="I24" s="74"/>
    </row>
    <row r="25" spans="1:13" ht="15" customHeight="1" x14ac:dyDescent="0.2">
      <c r="A25" s="68"/>
      <c r="B25" s="68"/>
      <c r="C25" s="68"/>
      <c r="D25" s="68"/>
      <c r="E25" s="69"/>
      <c r="F25" s="73"/>
      <c r="G25" s="73"/>
      <c r="H25" s="75"/>
      <c r="I25" s="74"/>
    </row>
    <row r="26" spans="1:13" ht="15" customHeight="1" x14ac:dyDescent="0.2">
      <c r="A26" s="68"/>
      <c r="B26" s="68"/>
      <c r="C26" s="68"/>
      <c r="D26" s="68"/>
      <c r="E26" s="69"/>
      <c r="F26" s="73"/>
      <c r="G26" s="73"/>
      <c r="H26" s="75"/>
      <c r="I26" s="74"/>
      <c r="K26" s="52"/>
    </row>
    <row r="27" spans="1:13" ht="15" customHeight="1" x14ac:dyDescent="0.2">
      <c r="A27" s="68"/>
      <c r="B27" s="68"/>
      <c r="C27" s="68"/>
      <c r="D27" s="68"/>
      <c r="E27" s="69"/>
      <c r="F27" s="73"/>
      <c r="G27" s="73"/>
      <c r="H27" s="75"/>
      <c r="I27" s="74"/>
    </row>
    <row r="28" spans="1:13" ht="15" customHeight="1" x14ac:dyDescent="0.2">
      <c r="A28" s="68"/>
      <c r="B28" s="68"/>
      <c r="C28" s="68"/>
      <c r="D28" s="68"/>
      <c r="E28" s="69"/>
      <c r="F28" s="73"/>
      <c r="G28" s="73"/>
      <c r="H28" s="75"/>
      <c r="I28" s="74"/>
    </row>
    <row r="29" spans="1:13" ht="15" customHeight="1" x14ac:dyDescent="0.2">
      <c r="A29" s="68"/>
      <c r="B29" s="68"/>
      <c r="C29" s="68"/>
      <c r="D29" s="68"/>
      <c r="E29" s="69"/>
      <c r="F29" s="73"/>
      <c r="G29" s="73"/>
      <c r="H29" s="75"/>
      <c r="I29" s="74"/>
    </row>
    <row r="30" spans="1:13" ht="15" customHeight="1" x14ac:dyDescent="0.2">
      <c r="A30" s="68"/>
      <c r="B30" s="68"/>
      <c r="C30" s="68"/>
      <c r="D30" s="68"/>
      <c r="E30" s="69"/>
      <c r="F30" s="73"/>
      <c r="G30" s="73"/>
      <c r="H30" s="75"/>
      <c r="I30" s="74"/>
    </row>
    <row r="31" spans="1:13" ht="15" customHeight="1" x14ac:dyDescent="0.2">
      <c r="A31" s="68"/>
      <c r="B31" s="68"/>
      <c r="C31" s="68"/>
      <c r="D31" s="68"/>
      <c r="E31" s="69"/>
      <c r="F31" s="73"/>
      <c r="G31" s="73"/>
      <c r="H31" s="75"/>
      <c r="I31" s="74"/>
    </row>
    <row r="32" spans="1:13" ht="15" customHeight="1" x14ac:dyDescent="0.2">
      <c r="A32" s="68"/>
      <c r="B32" s="68"/>
      <c r="C32" s="68"/>
      <c r="D32" s="68"/>
      <c r="E32" s="69"/>
      <c r="F32" s="73"/>
      <c r="G32" s="73"/>
      <c r="H32" s="75"/>
      <c r="I32" s="74"/>
    </row>
    <row r="33" spans="1:9" ht="15" customHeight="1" x14ac:dyDescent="0.2">
      <c r="A33" s="68"/>
      <c r="B33" s="68"/>
      <c r="C33" s="68"/>
      <c r="D33" s="68"/>
      <c r="E33" s="69"/>
      <c r="F33" s="73"/>
      <c r="G33" s="73"/>
      <c r="H33" s="75"/>
      <c r="I33" s="74"/>
    </row>
    <row r="34" spans="1:9" ht="15" customHeight="1" x14ac:dyDescent="0.2">
      <c r="A34" s="68"/>
      <c r="B34" s="68"/>
      <c r="C34" s="68"/>
      <c r="D34" s="68"/>
      <c r="E34" s="69"/>
      <c r="F34" s="73"/>
      <c r="G34" s="73"/>
      <c r="H34" s="75"/>
      <c r="I34" s="74"/>
    </row>
    <row r="35" spans="1:9" ht="15" customHeight="1" x14ac:dyDescent="0.2">
      <c r="A35" s="68"/>
      <c r="B35" s="68"/>
      <c r="C35" s="68"/>
      <c r="D35" s="68"/>
      <c r="E35" s="69"/>
      <c r="F35" s="73"/>
      <c r="G35" s="73"/>
      <c r="H35" s="75"/>
      <c r="I35" s="74"/>
    </row>
    <row r="36" spans="1:9" ht="15" customHeight="1" x14ac:dyDescent="0.2">
      <c r="A36" s="68"/>
      <c r="B36" s="68"/>
      <c r="C36" s="68"/>
      <c r="D36" s="68"/>
      <c r="E36" s="69"/>
      <c r="F36" s="73"/>
      <c r="G36" s="73"/>
      <c r="H36" s="75"/>
      <c r="I36" s="74"/>
    </row>
    <row r="37" spans="1:9" ht="15" customHeight="1" x14ac:dyDescent="0.2">
      <c r="A37" s="68"/>
      <c r="B37" s="68"/>
      <c r="C37" s="68"/>
      <c r="D37" s="68"/>
      <c r="E37" s="69"/>
      <c r="F37" s="73"/>
      <c r="G37" s="73"/>
      <c r="H37" s="75"/>
      <c r="I37" s="74"/>
    </row>
    <row r="38" spans="1:9" ht="15" customHeight="1" x14ac:dyDescent="0.2">
      <c r="A38" s="68"/>
      <c r="B38" s="68"/>
      <c r="C38" s="68"/>
      <c r="D38" s="68"/>
      <c r="E38" s="69"/>
      <c r="F38" s="73"/>
      <c r="G38" s="73"/>
      <c r="H38" s="75"/>
      <c r="I38" s="74"/>
    </row>
    <row r="39" spans="1:9" ht="15" customHeight="1" x14ac:dyDescent="0.2">
      <c r="A39" s="68"/>
      <c r="B39" s="68"/>
      <c r="C39" s="68"/>
      <c r="D39" s="68"/>
      <c r="E39" s="69"/>
      <c r="F39" s="73"/>
      <c r="G39" s="73"/>
      <c r="H39" s="75"/>
      <c r="I39" s="74"/>
    </row>
    <row r="40" spans="1:9" ht="15" customHeight="1" x14ac:dyDescent="0.2">
      <c r="A40" s="68"/>
      <c r="B40" s="68"/>
      <c r="C40" s="68"/>
      <c r="D40" s="68"/>
      <c r="E40" s="69"/>
      <c r="F40" s="73"/>
      <c r="G40" s="73"/>
      <c r="H40" s="75"/>
      <c r="I40" s="74"/>
    </row>
    <row r="41" spans="1:9" ht="15" customHeight="1" x14ac:dyDescent="0.2">
      <c r="A41" s="68"/>
      <c r="B41" s="68"/>
      <c r="C41" s="68"/>
      <c r="D41" s="68"/>
      <c r="E41" s="69"/>
      <c r="F41" s="73"/>
      <c r="G41" s="73"/>
      <c r="H41" s="75"/>
      <c r="I41" s="74"/>
    </row>
    <row r="42" spans="1:9" ht="15" customHeight="1" x14ac:dyDescent="0.2">
      <c r="A42" s="68"/>
      <c r="B42" s="68"/>
      <c r="C42" s="68"/>
      <c r="D42" s="68"/>
      <c r="E42" s="69"/>
      <c r="F42" s="73"/>
      <c r="G42" s="73"/>
      <c r="H42" s="75"/>
      <c r="I42" s="74"/>
    </row>
    <row r="43" spans="1:9" ht="15" customHeight="1" x14ac:dyDescent="0.2">
      <c r="A43" s="68"/>
      <c r="B43" s="68"/>
      <c r="C43" s="68"/>
      <c r="D43" s="68"/>
      <c r="E43" s="69"/>
      <c r="F43" s="73"/>
      <c r="G43" s="73"/>
      <c r="H43" s="75"/>
      <c r="I43" s="74"/>
    </row>
    <row r="44" spans="1:9" ht="15" customHeight="1" x14ac:dyDescent="0.2">
      <c r="A44" s="68"/>
      <c r="B44" s="68"/>
      <c r="C44" s="68"/>
      <c r="D44" s="68"/>
      <c r="E44" s="69"/>
      <c r="F44" s="73"/>
      <c r="G44" s="73"/>
      <c r="H44" s="75"/>
      <c r="I44" s="74"/>
    </row>
    <row r="45" spans="1:9" ht="15" customHeight="1" x14ac:dyDescent="0.2">
      <c r="A45" s="68"/>
      <c r="B45" s="68"/>
      <c r="C45" s="68"/>
      <c r="D45" s="68"/>
      <c r="E45" s="69"/>
      <c r="F45" s="73"/>
      <c r="G45" s="73"/>
      <c r="H45" s="75"/>
      <c r="I45" s="74"/>
    </row>
    <row r="46" spans="1:9" ht="15" customHeight="1" x14ac:dyDescent="0.2">
      <c r="A46" s="68"/>
      <c r="B46" s="68"/>
      <c r="C46" s="68"/>
      <c r="D46" s="68"/>
      <c r="E46" s="69"/>
      <c r="F46" s="73"/>
      <c r="G46" s="73"/>
      <c r="H46" s="75"/>
      <c r="I46" s="74"/>
    </row>
    <row r="47" spans="1:9" ht="15" customHeight="1" x14ac:dyDescent="0.2">
      <c r="A47" s="68"/>
      <c r="B47" s="68"/>
      <c r="C47" s="68"/>
      <c r="D47" s="68"/>
      <c r="E47" s="69"/>
      <c r="F47" s="73"/>
      <c r="G47" s="73"/>
      <c r="H47" s="75"/>
      <c r="I47" s="74"/>
    </row>
    <row r="48" spans="1:9" ht="15" customHeight="1" x14ac:dyDescent="0.2">
      <c r="A48" s="68"/>
      <c r="B48" s="68"/>
      <c r="C48" s="68"/>
      <c r="D48" s="68"/>
      <c r="E48" s="69"/>
      <c r="F48" s="73"/>
      <c r="G48" s="73"/>
      <c r="H48" s="75"/>
      <c r="I48" s="74"/>
    </row>
    <row r="49" spans="1:9" ht="15" customHeight="1" x14ac:dyDescent="0.2">
      <c r="A49" s="68"/>
      <c r="B49" s="68"/>
      <c r="C49" s="68"/>
      <c r="D49" s="68"/>
      <c r="E49" s="69"/>
      <c r="F49" s="73"/>
      <c r="G49" s="73"/>
      <c r="H49" s="75"/>
      <c r="I49" s="74"/>
    </row>
    <row r="50" spans="1:9" ht="15" customHeight="1" x14ac:dyDescent="0.2">
      <c r="A50" s="68"/>
      <c r="B50" s="68"/>
      <c r="C50" s="68"/>
      <c r="D50" s="68"/>
      <c r="E50" s="69"/>
      <c r="F50" s="73"/>
      <c r="G50" s="73"/>
      <c r="H50" s="75"/>
      <c r="I50" s="74"/>
    </row>
    <row r="51" spans="1:9" ht="15" customHeight="1" x14ac:dyDescent="0.2">
      <c r="A51" s="68"/>
      <c r="B51" s="68"/>
      <c r="C51" s="68"/>
      <c r="D51" s="68"/>
      <c r="E51" s="69"/>
      <c r="F51" s="73"/>
      <c r="G51" s="73"/>
      <c r="H51" s="75"/>
      <c r="I51" s="74"/>
    </row>
    <row r="52" spans="1:9" ht="15" customHeight="1" x14ac:dyDescent="0.2">
      <c r="A52" s="68"/>
      <c r="B52" s="68"/>
      <c r="C52" s="68"/>
      <c r="D52" s="68"/>
      <c r="E52" s="69"/>
      <c r="F52" s="73"/>
      <c r="G52" s="73"/>
      <c r="H52" s="75"/>
      <c r="I52" s="74"/>
    </row>
    <row r="53" spans="1:9" ht="15" customHeight="1" x14ac:dyDescent="0.2">
      <c r="A53" s="68"/>
      <c r="B53" s="68"/>
      <c r="C53" s="68"/>
      <c r="D53" s="68"/>
      <c r="E53" s="69"/>
      <c r="F53" s="73"/>
      <c r="G53" s="73"/>
      <c r="H53" s="75"/>
      <c r="I53" s="74"/>
    </row>
    <row r="54" spans="1:9" ht="15" customHeight="1" x14ac:dyDescent="0.2">
      <c r="A54" s="68"/>
      <c r="B54" s="68"/>
      <c r="C54" s="68"/>
      <c r="D54" s="68"/>
      <c r="E54" s="69"/>
      <c r="F54" s="73"/>
      <c r="G54" s="73"/>
      <c r="H54" s="75"/>
      <c r="I54" s="74"/>
    </row>
    <row r="55" spans="1:9" ht="15" customHeight="1" x14ac:dyDescent="0.2">
      <c r="A55" s="68"/>
      <c r="B55" s="68"/>
      <c r="C55" s="68"/>
      <c r="D55" s="68"/>
      <c r="E55" s="69"/>
      <c r="F55" s="73"/>
      <c r="G55" s="73"/>
      <c r="H55" s="75"/>
      <c r="I55" s="74"/>
    </row>
    <row r="56" spans="1:9" ht="15" customHeight="1" x14ac:dyDescent="0.2">
      <c r="A56" s="68"/>
      <c r="B56" s="68"/>
      <c r="C56" s="68"/>
      <c r="D56" s="68"/>
      <c r="E56" s="69"/>
      <c r="F56" s="73"/>
      <c r="G56" s="73"/>
      <c r="H56" s="75"/>
      <c r="I56" s="74"/>
    </row>
    <row r="57" spans="1:9" ht="15" customHeight="1" x14ac:dyDescent="0.2">
      <c r="A57" s="68"/>
      <c r="B57" s="68"/>
      <c r="C57" s="68"/>
      <c r="D57" s="68"/>
      <c r="E57" s="69"/>
      <c r="F57" s="73"/>
      <c r="G57" s="73"/>
      <c r="H57" s="75"/>
      <c r="I57" s="74"/>
    </row>
    <row r="58" spans="1:9" ht="15" customHeight="1" x14ac:dyDescent="0.2">
      <c r="A58" s="68"/>
      <c r="B58" s="68"/>
      <c r="C58" s="68"/>
      <c r="D58" s="68"/>
      <c r="E58" s="69"/>
      <c r="F58" s="73"/>
      <c r="G58" s="73"/>
      <c r="H58" s="75"/>
      <c r="I58" s="74"/>
    </row>
    <row r="59" spans="1:9" ht="15" customHeight="1" x14ac:dyDescent="0.2">
      <c r="A59" s="68"/>
      <c r="B59" s="68"/>
      <c r="C59" s="68"/>
      <c r="D59" s="68"/>
      <c r="E59" s="69"/>
      <c r="F59" s="73"/>
      <c r="G59" s="73"/>
      <c r="H59" s="75"/>
      <c r="I59" s="74"/>
    </row>
    <row r="60" spans="1:9" ht="15" customHeight="1" x14ac:dyDescent="0.2">
      <c r="A60" s="68"/>
      <c r="B60" s="68"/>
      <c r="C60" s="68"/>
      <c r="D60" s="68"/>
      <c r="E60" s="69"/>
      <c r="F60" s="73"/>
      <c r="G60" s="73"/>
      <c r="H60" s="75"/>
      <c r="I60" s="74"/>
    </row>
    <row r="61" spans="1:9" ht="15" customHeight="1" x14ac:dyDescent="0.2">
      <c r="A61" s="68"/>
      <c r="B61" s="68"/>
      <c r="C61" s="68"/>
      <c r="D61" s="68"/>
      <c r="E61" s="69"/>
      <c r="F61" s="73"/>
      <c r="G61" s="73"/>
      <c r="H61" s="75"/>
      <c r="I61" s="74"/>
    </row>
    <row r="62" spans="1:9" ht="15" customHeight="1" x14ac:dyDescent="0.2">
      <c r="A62" s="68"/>
      <c r="B62" s="68"/>
      <c r="C62" s="68"/>
      <c r="D62" s="68"/>
      <c r="E62" s="69"/>
      <c r="F62" s="73"/>
      <c r="G62" s="73"/>
      <c r="H62" s="75"/>
      <c r="I62" s="74"/>
    </row>
    <row r="63" spans="1:9" ht="15" customHeight="1" x14ac:dyDescent="0.2">
      <c r="A63" s="68"/>
      <c r="B63" s="68"/>
      <c r="C63" s="68"/>
      <c r="D63" s="68"/>
      <c r="E63" s="69"/>
      <c r="F63" s="73"/>
      <c r="G63" s="73"/>
      <c r="H63" s="75"/>
      <c r="I63" s="74"/>
    </row>
    <row r="64" spans="1:9" ht="15" customHeight="1" x14ac:dyDescent="0.2">
      <c r="A64" s="68"/>
      <c r="B64" s="68"/>
      <c r="C64" s="68"/>
      <c r="D64" s="68"/>
      <c r="E64" s="69"/>
      <c r="F64" s="73"/>
      <c r="G64" s="73"/>
      <c r="H64" s="75"/>
      <c r="I64" s="74"/>
    </row>
    <row r="65" spans="1:9" ht="15" customHeight="1" x14ac:dyDescent="0.2">
      <c r="A65" s="68"/>
      <c r="B65" s="68"/>
      <c r="C65" s="68"/>
      <c r="D65" s="68"/>
      <c r="E65" s="69"/>
      <c r="F65" s="73"/>
      <c r="G65" s="73"/>
      <c r="H65" s="75"/>
      <c r="I65" s="74"/>
    </row>
    <row r="66" spans="1:9" ht="15" customHeight="1" x14ac:dyDescent="0.2">
      <c r="A66" s="68"/>
      <c r="B66" s="68"/>
      <c r="C66" s="68"/>
      <c r="D66" s="68"/>
      <c r="E66" s="69"/>
      <c r="F66" s="73"/>
      <c r="G66" s="73"/>
      <c r="H66" s="75"/>
      <c r="I66" s="74"/>
    </row>
    <row r="67" spans="1:9" ht="15" customHeight="1" x14ac:dyDescent="0.2">
      <c r="A67" s="68"/>
      <c r="B67" s="68"/>
      <c r="C67" s="68"/>
      <c r="D67" s="68"/>
      <c r="E67" s="69"/>
      <c r="F67" s="73"/>
      <c r="G67" s="73"/>
      <c r="H67" s="75"/>
      <c r="I67" s="74"/>
    </row>
    <row r="68" spans="1:9" ht="15" customHeight="1" x14ac:dyDescent="0.2">
      <c r="A68" s="68"/>
      <c r="B68" s="68"/>
      <c r="C68" s="68"/>
      <c r="D68" s="68"/>
      <c r="E68" s="69"/>
      <c r="F68" s="73"/>
      <c r="G68" s="73"/>
      <c r="H68" s="75"/>
      <c r="I68" s="74"/>
    </row>
    <row r="69" spans="1:9" ht="15" customHeight="1" x14ac:dyDescent="0.2">
      <c r="A69" s="68"/>
      <c r="B69" s="68"/>
      <c r="C69" s="68"/>
      <c r="D69" s="68"/>
      <c r="E69" s="69"/>
      <c r="F69" s="73"/>
      <c r="G69" s="73"/>
      <c r="H69" s="75"/>
      <c r="I69" s="74"/>
    </row>
    <row r="70" spans="1:9" ht="15" customHeight="1" x14ac:dyDescent="0.2">
      <c r="A70" s="68"/>
      <c r="B70" s="68"/>
      <c r="C70" s="68"/>
      <c r="D70" s="68"/>
      <c r="E70" s="69"/>
      <c r="F70" s="73"/>
      <c r="G70" s="73"/>
      <c r="H70" s="75"/>
      <c r="I70" s="74"/>
    </row>
    <row r="71" spans="1:9" ht="15" customHeight="1" x14ac:dyDescent="0.2">
      <c r="A71" s="68"/>
      <c r="B71" s="68"/>
      <c r="C71" s="68"/>
      <c r="D71" s="68"/>
      <c r="E71" s="69"/>
      <c r="F71" s="73"/>
      <c r="G71" s="73"/>
      <c r="H71" s="75"/>
      <c r="I71" s="74"/>
    </row>
    <row r="72" spans="1:9" ht="15" customHeight="1" x14ac:dyDescent="0.2">
      <c r="A72" s="68"/>
      <c r="B72" s="68"/>
      <c r="C72" s="68"/>
      <c r="D72" s="68"/>
      <c r="E72" s="69"/>
      <c r="F72" s="73"/>
      <c r="G72" s="73"/>
      <c r="H72" s="75"/>
      <c r="I72" s="74"/>
    </row>
    <row r="73" spans="1:9" ht="15" customHeight="1" x14ac:dyDescent="0.2">
      <c r="A73" s="68"/>
      <c r="B73" s="68"/>
      <c r="C73" s="68"/>
      <c r="D73" s="68"/>
      <c r="E73" s="69"/>
      <c r="F73" s="73"/>
      <c r="G73" s="73"/>
      <c r="H73" s="75"/>
      <c r="I73" s="74"/>
    </row>
    <row r="74" spans="1:9" ht="15" customHeight="1" x14ac:dyDescent="0.2">
      <c r="A74" s="68"/>
      <c r="B74" s="68"/>
      <c r="C74" s="68"/>
      <c r="D74" s="68"/>
      <c r="E74" s="69"/>
      <c r="F74" s="73"/>
      <c r="G74" s="73"/>
      <c r="H74" s="75"/>
      <c r="I74" s="74"/>
    </row>
    <row r="75" spans="1:9" ht="15" customHeight="1" x14ac:dyDescent="0.2">
      <c r="A75" s="68"/>
      <c r="B75" s="68"/>
      <c r="C75" s="68"/>
      <c r="D75" s="68"/>
      <c r="E75" s="69"/>
      <c r="F75" s="73"/>
      <c r="G75" s="73"/>
      <c r="H75" s="75"/>
      <c r="I75" s="74"/>
    </row>
    <row r="76" spans="1:9" ht="15" customHeight="1" x14ac:dyDescent="0.2">
      <c r="A76" s="68"/>
      <c r="B76" s="68"/>
      <c r="C76" s="68"/>
      <c r="D76" s="68"/>
      <c r="E76" s="69"/>
      <c r="F76" s="73"/>
      <c r="G76" s="73"/>
      <c r="H76" s="75"/>
      <c r="I76" s="74"/>
    </row>
    <row r="77" spans="1:9" ht="15" customHeight="1" x14ac:dyDescent="0.2">
      <c r="A77" s="68"/>
      <c r="B77" s="68"/>
      <c r="C77" s="68"/>
      <c r="D77" s="68"/>
      <c r="E77" s="69"/>
      <c r="F77" s="73"/>
      <c r="G77" s="73"/>
      <c r="H77" s="75"/>
      <c r="I77" s="74"/>
    </row>
    <row r="78" spans="1:9" ht="15" customHeight="1" x14ac:dyDescent="0.2">
      <c r="A78" s="68"/>
      <c r="B78" s="68"/>
      <c r="C78" s="68"/>
      <c r="D78" s="68"/>
      <c r="E78" s="69"/>
      <c r="F78" s="72"/>
      <c r="G78" s="73"/>
      <c r="H78" s="72"/>
      <c r="I78" s="74"/>
    </row>
    <row r="79" spans="1:9" ht="15" customHeight="1" x14ac:dyDescent="0.2">
      <c r="A79" s="68"/>
      <c r="B79" s="68"/>
      <c r="C79" s="68"/>
      <c r="D79" s="68"/>
      <c r="E79" s="69"/>
      <c r="F79" s="72"/>
      <c r="G79" s="73"/>
      <c r="H79" s="72"/>
      <c r="I79" s="74"/>
    </row>
    <row r="80" spans="1:9" ht="15" customHeight="1" x14ac:dyDescent="0.2">
      <c r="A80" s="68"/>
      <c r="B80" s="68"/>
      <c r="C80" s="68"/>
      <c r="D80" s="68"/>
      <c r="E80" s="69"/>
      <c r="F80" s="73"/>
      <c r="G80" s="73"/>
      <c r="H80" s="72"/>
      <c r="I80" s="74"/>
    </row>
    <row r="81" spans="1:10" ht="15" customHeight="1" x14ac:dyDescent="0.2">
      <c r="A81" s="68"/>
      <c r="B81" s="68"/>
      <c r="C81" s="68"/>
      <c r="D81" s="68"/>
      <c r="E81" s="69"/>
      <c r="F81" s="73"/>
      <c r="G81" s="73"/>
      <c r="H81" s="72"/>
      <c r="I81" s="74"/>
    </row>
    <row r="82" spans="1:10" s="67" customFormat="1" ht="15" customHeight="1" x14ac:dyDescent="0.2">
      <c r="A82" s="76"/>
      <c r="B82" s="76"/>
      <c r="C82" s="76"/>
      <c r="D82" s="76"/>
      <c r="E82" s="77"/>
      <c r="F82" s="72"/>
      <c r="G82" s="73"/>
      <c r="H82" s="75"/>
      <c r="I82" s="74"/>
    </row>
    <row r="83" spans="1:10" ht="15" customHeight="1" x14ac:dyDescent="0.2">
      <c r="A83" s="68"/>
      <c r="B83" s="68"/>
      <c r="C83" s="68"/>
      <c r="D83" s="68"/>
      <c r="E83" s="69"/>
      <c r="F83" s="75"/>
      <c r="G83" s="73"/>
      <c r="H83" s="72"/>
      <c r="I83" s="74"/>
    </row>
    <row r="84" spans="1:10" ht="15" customHeight="1" x14ac:dyDescent="0.2">
      <c r="A84" s="68"/>
      <c r="B84" s="68"/>
      <c r="C84" s="68"/>
      <c r="D84" s="68"/>
      <c r="E84" s="69"/>
      <c r="F84" s="72"/>
      <c r="G84" s="73"/>
      <c r="H84" s="72"/>
      <c r="I84" s="74"/>
      <c r="J84" s="52"/>
    </row>
    <row r="85" spans="1:10" ht="15" customHeight="1" x14ac:dyDescent="0.2">
      <c r="A85" s="68"/>
      <c r="B85" s="68"/>
      <c r="C85" s="68"/>
      <c r="D85" s="68"/>
      <c r="E85" s="69"/>
      <c r="F85" s="73"/>
      <c r="G85" s="73"/>
      <c r="H85" s="73"/>
      <c r="I85" s="74"/>
    </row>
    <row r="86" spans="1:10" ht="15" customHeight="1" x14ac:dyDescent="0.2">
      <c r="A86" s="68"/>
      <c r="B86" s="68"/>
      <c r="C86" s="68"/>
      <c r="D86" s="68"/>
      <c r="E86" s="69"/>
      <c r="F86" s="72"/>
      <c r="G86" s="73"/>
      <c r="H86" s="72"/>
      <c r="I86" s="74"/>
    </row>
    <row r="87" spans="1:10" ht="15" customHeight="1" x14ac:dyDescent="0.2">
      <c r="A87" s="68"/>
      <c r="B87" s="68"/>
      <c r="C87" s="68"/>
      <c r="D87" s="68"/>
      <c r="E87" s="69"/>
      <c r="F87" s="72"/>
      <c r="G87" s="73"/>
      <c r="H87" s="72"/>
      <c r="I87" s="74"/>
    </row>
    <row r="88" spans="1:10" ht="15" customHeight="1" x14ac:dyDescent="0.2">
      <c r="A88" s="68"/>
      <c r="B88" s="68"/>
      <c r="C88" s="68"/>
      <c r="D88" s="68"/>
      <c r="E88" s="69"/>
      <c r="F88" s="73"/>
      <c r="G88" s="73"/>
      <c r="H88" s="73"/>
      <c r="I88" s="74"/>
    </row>
    <row r="89" spans="1:10" ht="15" customHeight="1" x14ac:dyDescent="0.2">
      <c r="A89" s="68"/>
      <c r="B89" s="68"/>
      <c r="C89" s="68"/>
      <c r="D89" s="68"/>
      <c r="E89" s="69"/>
      <c r="F89" s="78"/>
      <c r="G89" s="73"/>
      <c r="H89" s="72"/>
      <c r="I89" s="74"/>
    </row>
    <row r="90" spans="1:10" ht="15" customHeight="1" x14ac:dyDescent="0.2">
      <c r="A90" s="68"/>
      <c r="B90" s="68"/>
      <c r="C90" s="68"/>
      <c r="D90" s="68"/>
      <c r="E90" s="69"/>
      <c r="F90" s="73"/>
      <c r="G90" s="73"/>
      <c r="H90" s="72"/>
      <c r="I90" s="74"/>
    </row>
    <row r="91" spans="1:10" ht="15" customHeight="1" x14ac:dyDescent="0.2">
      <c r="A91" s="68"/>
      <c r="B91" s="68"/>
      <c r="C91" s="68"/>
      <c r="D91" s="68"/>
      <c r="E91" s="69"/>
      <c r="F91" s="78"/>
      <c r="G91" s="73"/>
      <c r="H91" s="72"/>
      <c r="I91" s="74"/>
    </row>
    <row r="92" spans="1:10" ht="15" customHeight="1" x14ac:dyDescent="0.2">
      <c r="A92" s="68"/>
      <c r="B92" s="68"/>
      <c r="C92" s="68"/>
      <c r="D92" s="68"/>
      <c r="E92" s="69"/>
      <c r="F92" s="72"/>
      <c r="G92" s="73"/>
      <c r="H92" s="72"/>
      <c r="I92" s="74"/>
    </row>
    <row r="93" spans="1:10" ht="15" customHeight="1" x14ac:dyDescent="0.2">
      <c r="A93" s="68"/>
      <c r="B93" s="68"/>
      <c r="C93" s="68"/>
      <c r="D93" s="68"/>
      <c r="E93" s="69"/>
      <c r="F93" s="73"/>
      <c r="G93" s="73"/>
      <c r="H93" s="72"/>
      <c r="I93" s="74"/>
    </row>
    <row r="94" spans="1:10" ht="15" customHeight="1" x14ac:dyDescent="0.2">
      <c r="A94" s="68"/>
      <c r="B94" s="68"/>
      <c r="C94" s="68"/>
      <c r="D94" s="68"/>
      <c r="E94" s="69"/>
      <c r="F94" s="73"/>
      <c r="G94" s="73"/>
      <c r="H94" s="72"/>
      <c r="I94" s="74"/>
    </row>
    <row r="95" spans="1:10" ht="15" customHeight="1" x14ac:dyDescent="0.2">
      <c r="A95" s="68"/>
      <c r="B95" s="68"/>
      <c r="C95" s="68"/>
      <c r="D95" s="68"/>
      <c r="E95" s="69"/>
      <c r="F95" s="73"/>
      <c r="G95" s="73"/>
      <c r="H95" s="72"/>
      <c r="I95" s="74"/>
    </row>
    <row r="96" spans="1:10" ht="15" customHeight="1" x14ac:dyDescent="0.2">
      <c r="A96" s="68"/>
      <c r="B96" s="68"/>
      <c r="C96" s="68"/>
      <c r="D96" s="68"/>
      <c r="E96" s="69"/>
      <c r="F96" s="73"/>
      <c r="G96" s="73"/>
      <c r="H96" s="72"/>
      <c r="I96" s="74"/>
    </row>
    <row r="97" spans="1:9" ht="15" customHeight="1" x14ac:dyDescent="0.2">
      <c r="A97" s="68"/>
      <c r="B97" s="68"/>
      <c r="C97" s="68"/>
      <c r="D97" s="68"/>
      <c r="E97" s="69"/>
      <c r="F97" s="73"/>
      <c r="G97" s="73"/>
      <c r="H97" s="72"/>
      <c r="I97" s="74"/>
    </row>
    <row r="98" spans="1:9" ht="15" customHeight="1" x14ac:dyDescent="0.2">
      <c r="A98" s="68"/>
      <c r="B98" s="68"/>
      <c r="C98" s="68"/>
      <c r="D98" s="68"/>
      <c r="E98" s="69"/>
      <c r="F98" s="73"/>
      <c r="G98" s="73"/>
      <c r="H98" s="72"/>
      <c r="I98" s="74"/>
    </row>
    <row r="99" spans="1:9" ht="15" customHeight="1" x14ac:dyDescent="0.2">
      <c r="A99" s="68"/>
      <c r="B99" s="68"/>
      <c r="C99" s="68"/>
      <c r="D99" s="68"/>
      <c r="E99" s="69"/>
      <c r="F99" s="73"/>
      <c r="G99" s="73"/>
      <c r="H99" s="72"/>
      <c r="I99" s="74"/>
    </row>
    <row r="100" spans="1:9" ht="15" customHeight="1" x14ac:dyDescent="0.2">
      <c r="A100" s="68"/>
      <c r="B100" s="68"/>
      <c r="C100" s="68"/>
      <c r="D100" s="68"/>
      <c r="E100" s="69"/>
      <c r="F100" s="73"/>
      <c r="G100" s="73"/>
      <c r="H100" s="72"/>
      <c r="I100" s="74"/>
    </row>
    <row r="101" spans="1:9" ht="15" customHeight="1" x14ac:dyDescent="0.2">
      <c r="A101" s="68"/>
      <c r="B101" s="68"/>
      <c r="C101" s="68"/>
      <c r="D101" s="68"/>
      <c r="E101" s="69"/>
      <c r="F101" s="73"/>
      <c r="G101" s="73"/>
      <c r="H101" s="72"/>
      <c r="I101" s="74"/>
    </row>
    <row r="102" spans="1:9" ht="15" customHeight="1" x14ac:dyDescent="0.2">
      <c r="A102" s="68"/>
      <c r="B102" s="68"/>
      <c r="C102" s="68"/>
      <c r="D102" s="68"/>
      <c r="E102" s="69"/>
      <c r="F102" s="73"/>
      <c r="G102" s="73"/>
      <c r="H102" s="72"/>
      <c r="I102" s="74"/>
    </row>
    <row r="103" spans="1:9" ht="15" customHeight="1" x14ac:dyDescent="0.2">
      <c r="A103" s="68"/>
      <c r="B103" s="68"/>
      <c r="C103" s="68"/>
      <c r="D103" s="68"/>
      <c r="E103" s="69"/>
      <c r="F103" s="73"/>
      <c r="G103" s="73"/>
      <c r="H103" s="72"/>
      <c r="I103" s="74"/>
    </row>
    <row r="104" spans="1:9" ht="15" customHeight="1" x14ac:dyDescent="0.2">
      <c r="A104" s="68"/>
      <c r="B104" s="68"/>
      <c r="C104" s="68"/>
      <c r="D104" s="68"/>
      <c r="E104" s="69"/>
      <c r="F104" s="73"/>
      <c r="G104" s="73"/>
      <c r="H104" s="72"/>
      <c r="I104" s="74"/>
    </row>
    <row r="105" spans="1:9" ht="15" customHeight="1" x14ac:dyDescent="0.2">
      <c r="A105" s="68"/>
      <c r="B105" s="68"/>
      <c r="C105" s="68"/>
      <c r="D105" s="68"/>
      <c r="E105" s="69"/>
      <c r="F105" s="73"/>
      <c r="G105" s="73"/>
      <c r="H105" s="72"/>
      <c r="I105" s="74"/>
    </row>
    <row r="106" spans="1:9" ht="15" customHeight="1" x14ac:dyDescent="0.2">
      <c r="A106" s="68"/>
      <c r="B106" s="68"/>
      <c r="C106" s="68"/>
      <c r="D106" s="68"/>
      <c r="E106" s="69"/>
      <c r="F106" s="73"/>
      <c r="G106" s="73"/>
      <c r="H106" s="72"/>
      <c r="I106" s="74"/>
    </row>
    <row r="107" spans="1:9" ht="15" customHeight="1" x14ac:dyDescent="0.2">
      <c r="A107" s="68"/>
      <c r="B107" s="68"/>
      <c r="C107" s="68"/>
      <c r="D107" s="68"/>
      <c r="E107" s="69"/>
      <c r="F107" s="73"/>
      <c r="G107" s="73"/>
      <c r="H107" s="72"/>
      <c r="I107" s="74"/>
    </row>
    <row r="108" spans="1:9" ht="15" customHeight="1" x14ac:dyDescent="0.2">
      <c r="A108" s="68"/>
      <c r="B108" s="68"/>
      <c r="C108" s="68"/>
      <c r="D108" s="68"/>
      <c r="E108" s="69"/>
      <c r="F108" s="73"/>
      <c r="G108" s="73"/>
      <c r="H108" s="72"/>
      <c r="I108" s="74"/>
    </row>
    <row r="109" spans="1:9" ht="15" customHeight="1" x14ac:dyDescent="0.2">
      <c r="A109" s="68"/>
      <c r="B109" s="68"/>
      <c r="C109" s="68"/>
      <c r="D109" s="68"/>
      <c r="E109" s="69"/>
      <c r="F109" s="73"/>
      <c r="G109" s="73"/>
      <c r="H109" s="72"/>
      <c r="I109" s="74"/>
    </row>
    <row r="110" spans="1:9" ht="15" customHeight="1" x14ac:dyDescent="0.2">
      <c r="A110" s="68"/>
      <c r="B110" s="68"/>
      <c r="C110" s="68"/>
      <c r="D110" s="68"/>
      <c r="E110" s="69"/>
      <c r="F110" s="73"/>
      <c r="G110" s="73"/>
      <c r="H110" s="72"/>
      <c r="I110" s="74"/>
    </row>
    <row r="111" spans="1:9" ht="15" customHeight="1" x14ac:dyDescent="0.2">
      <c r="A111" s="68"/>
      <c r="B111" s="68"/>
      <c r="C111" s="68"/>
      <c r="D111" s="68"/>
      <c r="E111" s="69"/>
      <c r="F111" s="73"/>
      <c r="G111" s="73"/>
      <c r="H111" s="72"/>
      <c r="I111" s="74"/>
    </row>
    <row r="112" spans="1:9" ht="15" customHeight="1" x14ac:dyDescent="0.2">
      <c r="A112" s="68"/>
      <c r="B112" s="68"/>
      <c r="C112" s="68"/>
      <c r="D112" s="68"/>
      <c r="E112" s="69"/>
      <c r="F112" s="73"/>
      <c r="G112" s="73"/>
      <c r="H112" s="72"/>
      <c r="I112" s="74"/>
    </row>
    <row r="113" spans="1:9" ht="15" customHeight="1" x14ac:dyDescent="0.2">
      <c r="A113" s="68"/>
      <c r="B113" s="68"/>
      <c r="C113" s="68"/>
      <c r="D113" s="68"/>
      <c r="E113" s="69"/>
      <c r="F113" s="73"/>
      <c r="G113" s="73"/>
      <c r="H113" s="72"/>
      <c r="I113" s="74"/>
    </row>
    <row r="114" spans="1:9" ht="15" customHeight="1" x14ac:dyDescent="0.2">
      <c r="A114" s="68"/>
      <c r="B114" s="68"/>
      <c r="C114" s="68"/>
      <c r="D114" s="68"/>
      <c r="E114" s="69"/>
      <c r="F114" s="73"/>
      <c r="G114" s="73"/>
      <c r="H114" s="72"/>
      <c r="I114" s="74"/>
    </row>
    <row r="115" spans="1:9" ht="15" customHeight="1" x14ac:dyDescent="0.2">
      <c r="A115" s="68"/>
      <c r="B115" s="68"/>
      <c r="C115" s="68"/>
      <c r="D115" s="68"/>
      <c r="E115" s="69"/>
      <c r="F115" s="73"/>
      <c r="G115" s="73"/>
      <c r="H115" s="72"/>
      <c r="I115" s="74"/>
    </row>
    <row r="116" spans="1:9" ht="15" customHeight="1" x14ac:dyDescent="0.2">
      <c r="A116" s="68"/>
      <c r="B116" s="68"/>
      <c r="C116" s="68"/>
      <c r="D116" s="68"/>
      <c r="E116" s="69"/>
      <c r="F116" s="73"/>
      <c r="G116" s="73"/>
      <c r="H116" s="72"/>
      <c r="I116" s="74"/>
    </row>
    <row r="117" spans="1:9" ht="15" customHeight="1" x14ac:dyDescent="0.2">
      <c r="A117" s="68"/>
      <c r="B117" s="68"/>
      <c r="C117" s="68"/>
      <c r="D117" s="68"/>
      <c r="E117" s="69"/>
      <c r="F117" s="73"/>
      <c r="G117" s="73"/>
      <c r="H117" s="72"/>
      <c r="I117" s="74"/>
    </row>
    <row r="118" spans="1:9" ht="15" customHeight="1" x14ac:dyDescent="0.2">
      <c r="A118" s="68"/>
      <c r="B118" s="68"/>
      <c r="C118" s="68"/>
      <c r="D118" s="68"/>
      <c r="E118" s="69"/>
      <c r="F118" s="73"/>
      <c r="G118" s="73"/>
      <c r="H118" s="72"/>
      <c r="I118" s="74"/>
    </row>
    <row r="119" spans="1:9" ht="15" customHeight="1" x14ac:dyDescent="0.2">
      <c r="A119" s="68"/>
      <c r="B119" s="68"/>
      <c r="C119" s="68"/>
      <c r="D119" s="68"/>
      <c r="E119" s="69"/>
      <c r="F119" s="73"/>
      <c r="G119" s="73"/>
      <c r="H119" s="72"/>
      <c r="I119" s="74"/>
    </row>
    <row r="120" spans="1:9" ht="15" customHeight="1" x14ac:dyDescent="0.2">
      <c r="A120" s="68"/>
      <c r="B120" s="68"/>
      <c r="C120" s="68"/>
      <c r="D120" s="68"/>
      <c r="E120" s="69"/>
      <c r="F120" s="73"/>
      <c r="G120" s="73"/>
      <c r="H120" s="72"/>
      <c r="I120" s="74"/>
    </row>
    <row r="121" spans="1:9" ht="15" customHeight="1" x14ac:dyDescent="0.2">
      <c r="A121" s="68"/>
      <c r="B121" s="68"/>
      <c r="C121" s="68"/>
      <c r="D121" s="68"/>
      <c r="E121" s="69"/>
      <c r="F121" s="73"/>
      <c r="G121" s="73"/>
      <c r="H121" s="72"/>
      <c r="I121" s="74"/>
    </row>
    <row r="122" spans="1:9" ht="15" customHeight="1" x14ac:dyDescent="0.2">
      <c r="A122" s="68"/>
      <c r="B122" s="68"/>
      <c r="C122" s="68"/>
      <c r="D122" s="68"/>
      <c r="E122" s="69"/>
      <c r="F122" s="73"/>
      <c r="G122" s="73"/>
      <c r="H122" s="72"/>
      <c r="I122" s="74"/>
    </row>
    <row r="123" spans="1:9" ht="15" customHeight="1" x14ac:dyDescent="0.2">
      <c r="A123" s="68"/>
      <c r="B123" s="68"/>
      <c r="C123" s="68"/>
      <c r="D123" s="68"/>
      <c r="E123" s="69"/>
      <c r="F123" s="73"/>
      <c r="G123" s="73"/>
      <c r="H123" s="72"/>
      <c r="I123" s="74"/>
    </row>
    <row r="124" spans="1:9" ht="15" customHeight="1" x14ac:dyDescent="0.2">
      <c r="A124" s="68"/>
      <c r="B124" s="68"/>
      <c r="C124" s="68"/>
      <c r="D124" s="68"/>
      <c r="E124" s="69"/>
      <c r="F124" s="72"/>
      <c r="G124" s="73"/>
      <c r="H124" s="72"/>
      <c r="I124" s="74"/>
    </row>
    <row r="125" spans="1:9" ht="15" customHeight="1" x14ac:dyDescent="0.2">
      <c r="A125" s="68"/>
      <c r="B125" s="68"/>
      <c r="C125" s="68"/>
      <c r="D125" s="68"/>
      <c r="E125" s="69"/>
      <c r="F125" s="73"/>
      <c r="G125" s="73"/>
      <c r="H125" s="72"/>
      <c r="I125" s="74"/>
    </row>
    <row r="126" spans="1:9" ht="15" customHeight="1" x14ac:dyDescent="0.2">
      <c r="A126" s="68"/>
      <c r="B126" s="68"/>
      <c r="C126" s="68"/>
      <c r="D126" s="68"/>
      <c r="E126" s="69"/>
      <c r="F126" s="78"/>
      <c r="G126" s="73"/>
      <c r="H126" s="72"/>
      <c r="I126" s="74"/>
    </row>
    <row r="127" spans="1:9" ht="15" customHeight="1" x14ac:dyDescent="0.2">
      <c r="A127" s="68"/>
      <c r="B127" s="68"/>
      <c r="C127" s="68"/>
      <c r="D127" s="68"/>
      <c r="E127" s="69"/>
      <c r="F127" s="73"/>
      <c r="G127" s="78"/>
      <c r="H127" s="75"/>
      <c r="I127" s="74"/>
    </row>
    <row r="128" spans="1:9" ht="15" customHeight="1" x14ac:dyDescent="0.2">
      <c r="A128" s="68"/>
      <c r="B128" s="68"/>
      <c r="C128" s="68"/>
      <c r="D128" s="68"/>
      <c r="E128" s="69"/>
      <c r="F128" s="73"/>
      <c r="G128" s="73"/>
      <c r="H128" s="73"/>
      <c r="I128" s="74"/>
    </row>
    <row r="129" spans="1:9" ht="15" customHeight="1" x14ac:dyDescent="0.2">
      <c r="A129" s="68"/>
      <c r="B129" s="68"/>
      <c r="C129" s="68"/>
      <c r="D129" s="68"/>
      <c r="E129" s="69"/>
      <c r="F129" s="73"/>
      <c r="G129" s="73"/>
      <c r="H129" s="72"/>
      <c r="I129" s="74"/>
    </row>
    <row r="130" spans="1:9" ht="15" customHeight="1" x14ac:dyDescent="0.2">
      <c r="A130" s="68"/>
      <c r="B130" s="68"/>
      <c r="C130" s="68"/>
      <c r="D130" s="68"/>
      <c r="E130" s="69"/>
      <c r="F130" s="72"/>
      <c r="G130" s="73"/>
      <c r="H130" s="72"/>
      <c r="I130" s="74"/>
    </row>
    <row r="131" spans="1:9" ht="15" customHeight="1" x14ac:dyDescent="0.2">
      <c r="A131" s="68"/>
      <c r="B131" s="68"/>
      <c r="C131" s="68"/>
      <c r="D131" s="68"/>
      <c r="E131" s="69"/>
      <c r="F131" s="72"/>
      <c r="G131" s="73"/>
      <c r="H131" s="73"/>
      <c r="I131" s="74"/>
    </row>
    <row r="132" spans="1:9" x14ac:dyDescent="0.2">
      <c r="B132" s="62"/>
      <c r="C132" s="62"/>
      <c r="D132" s="62"/>
    </row>
    <row r="133" spans="1:9" x14ac:dyDescent="0.2">
      <c r="A133" s="62"/>
      <c r="B133" s="62"/>
      <c r="C133" s="62"/>
      <c r="D133" s="62"/>
    </row>
    <row r="135" spans="1:9" x14ac:dyDescent="0.2">
      <c r="A135" s="62"/>
      <c r="B135" s="62"/>
      <c r="C135" s="62"/>
      <c r="D135" s="62"/>
    </row>
    <row r="136" spans="1:9" x14ac:dyDescent="0.2">
      <c r="A136" s="62"/>
      <c r="B136" s="62"/>
      <c r="C136" s="62"/>
      <c r="D136" s="62"/>
    </row>
    <row r="137" spans="1:9" x14ac:dyDescent="0.2">
      <c r="A137" s="62"/>
      <c r="B137" s="62"/>
      <c r="C137" s="62"/>
      <c r="D137" s="62"/>
    </row>
    <row r="161" spans="5:5" x14ac:dyDescent="0.2">
      <c r="E161" s="54"/>
    </row>
  </sheetData>
  <sheetProtection password="D7FF" sheet="1" objects="1" scenarios="1" sort="0" autoFilter="0"/>
  <autoFilter ref="A1:I132"/>
  <conditionalFormatting sqref="F2:I131">
    <cfRule type="cellIs" dxfId="221" priority="4" operator="equal">
      <formula>"w"</formula>
    </cfRule>
    <cfRule type="cellIs" dxfId="220" priority="5" operator="equal">
      <formula>5</formula>
    </cfRule>
    <cfRule type="cellIs" dxfId="219" priority="6" operator="equal">
      <formula>4</formula>
    </cfRule>
    <cfRule type="cellIs" dxfId="218" priority="7" operator="equal">
      <formula>3</formula>
    </cfRule>
    <cfRule type="cellIs" dxfId="217" priority="8" operator="equal">
      <formula>2</formula>
    </cfRule>
    <cfRule type="cellIs" dxfId="216" priority="9" operator="equal">
      <formula>1</formula>
    </cfRule>
  </conditionalFormatting>
  <conditionalFormatting sqref="A78:I91 A123:I131 A2:I23">
    <cfRule type="expression" dxfId="215" priority="74">
      <formula>$A2=$K$21</formula>
    </cfRule>
    <cfRule type="expression" dxfId="214" priority="75">
      <formula>$A2=$K$18</formula>
    </cfRule>
    <cfRule type="expression" dxfId="213" priority="76">
      <formula>$A2=$K$19</formula>
    </cfRule>
    <cfRule type="expression" dxfId="212" priority="77">
      <formula>$A2=$K$20</formula>
    </cfRule>
  </conditionalFormatting>
  <conditionalFormatting sqref="M11:M21">
    <cfRule type="dataBar" priority="2">
      <dataBar>
        <cfvo type="min"/>
        <cfvo type="max"/>
        <color rgb="FFFFB628"/>
      </dataBar>
      <extLst>
        <ext xmlns:x14="http://schemas.microsoft.com/office/spreadsheetml/2009/9/main" uri="{B025F937-C7B1-47D3-B67F-A62EFF666E3E}">
          <x14:id>{C41D1251-C6A6-4805-83E0-F4212502F58A}</x14:id>
        </ext>
      </extLst>
    </cfRule>
  </conditionalFormatting>
  <conditionalFormatting sqref="A77:I77 A122:I122">
    <cfRule type="expression" dxfId="211" priority="86">
      <formula>$A80=$K$21</formula>
    </cfRule>
    <cfRule type="expression" dxfId="210" priority="87">
      <formula>$A77=$K$18</formula>
    </cfRule>
    <cfRule type="expression" dxfId="209" priority="88">
      <formula>$A77=$K$19</formula>
    </cfRule>
    <cfRule type="expression" dxfId="208" priority="89">
      <formula>$A77=$K$20</formula>
    </cfRule>
  </conditionalFormatting>
  <conditionalFormatting sqref="A76:I76 A121:I121">
    <cfRule type="expression" dxfId="207" priority="94">
      <formula>$A80=$K$21</formula>
    </cfRule>
    <cfRule type="expression" dxfId="206" priority="95">
      <formula>$A76=$K$18</formula>
    </cfRule>
    <cfRule type="expression" dxfId="205" priority="96">
      <formula>$A76=$K$19</formula>
    </cfRule>
    <cfRule type="expression" dxfId="204" priority="97">
      <formula>$A76=$K$20</formula>
    </cfRule>
  </conditionalFormatting>
  <conditionalFormatting sqref="A75:I75 A120:I120">
    <cfRule type="expression" dxfId="203" priority="102">
      <formula>$A80=$K$21</formula>
    </cfRule>
    <cfRule type="expression" dxfId="202" priority="103">
      <formula>$A75=$K$18</formula>
    </cfRule>
    <cfRule type="expression" dxfId="201" priority="104">
      <formula>$A75=$K$19</formula>
    </cfRule>
    <cfRule type="expression" dxfId="200" priority="105">
      <formula>$A75=$K$20</formula>
    </cfRule>
  </conditionalFormatting>
  <conditionalFormatting sqref="A74:I74 A119:I119">
    <cfRule type="expression" dxfId="199" priority="110">
      <formula>$A80=$K$21</formula>
    </cfRule>
    <cfRule type="expression" dxfId="198" priority="111">
      <formula>$A74=$K$18</formula>
    </cfRule>
    <cfRule type="expression" dxfId="197" priority="112">
      <formula>$A74=$K$19</formula>
    </cfRule>
    <cfRule type="expression" dxfId="196" priority="113">
      <formula>$A74=$K$20</formula>
    </cfRule>
  </conditionalFormatting>
  <conditionalFormatting sqref="A73:I73 A118:I118">
    <cfRule type="expression" dxfId="195" priority="118">
      <formula>$A80=$K$21</formula>
    </cfRule>
    <cfRule type="expression" dxfId="194" priority="119">
      <formula>$A73=$K$18</formula>
    </cfRule>
    <cfRule type="expression" dxfId="193" priority="120">
      <formula>$A73=$K$19</formula>
    </cfRule>
    <cfRule type="expression" dxfId="192" priority="121">
      <formula>$A73=$K$20</formula>
    </cfRule>
  </conditionalFormatting>
  <conditionalFormatting sqref="A72:I72 A117:I117">
    <cfRule type="expression" dxfId="191" priority="126">
      <formula>$A80=$K$21</formula>
    </cfRule>
    <cfRule type="expression" dxfId="190" priority="127">
      <formula>$A72=$K$18</formula>
    </cfRule>
    <cfRule type="expression" dxfId="189" priority="128">
      <formula>$A72=$K$19</formula>
    </cfRule>
    <cfRule type="expression" dxfId="188" priority="129">
      <formula>$A72=$K$20</formula>
    </cfRule>
  </conditionalFormatting>
  <conditionalFormatting sqref="A71:I71 A116:I116">
    <cfRule type="expression" dxfId="187" priority="134">
      <formula>$A80=$K$21</formula>
    </cfRule>
    <cfRule type="expression" dxfId="186" priority="135">
      <formula>$A71=$K$18</formula>
    </cfRule>
    <cfRule type="expression" dxfId="185" priority="136">
      <formula>$A71=$K$19</formula>
    </cfRule>
    <cfRule type="expression" dxfId="184" priority="137">
      <formula>$A71=$K$20</formula>
    </cfRule>
  </conditionalFormatting>
  <conditionalFormatting sqref="A70:I70 A115:I115">
    <cfRule type="expression" dxfId="183" priority="142">
      <formula>$A80=$K$21</formula>
    </cfRule>
    <cfRule type="expression" dxfId="182" priority="143">
      <formula>$A70=$K$18</formula>
    </cfRule>
    <cfRule type="expression" dxfId="181" priority="144">
      <formula>$A70=$K$19</formula>
    </cfRule>
    <cfRule type="expression" dxfId="180" priority="145">
      <formula>$A70=$K$20</formula>
    </cfRule>
  </conditionalFormatting>
  <conditionalFormatting sqref="A69:I69 A114:I114">
    <cfRule type="expression" dxfId="179" priority="150">
      <formula>$A80=$K$21</formula>
    </cfRule>
    <cfRule type="expression" dxfId="178" priority="151">
      <formula>$A69=$K$18</formula>
    </cfRule>
    <cfRule type="expression" dxfId="177" priority="152">
      <formula>$A69=$K$19</formula>
    </cfRule>
    <cfRule type="expression" dxfId="176" priority="153">
      <formula>$A69=$K$20</formula>
    </cfRule>
  </conditionalFormatting>
  <conditionalFormatting sqref="A68:I68 A113:I113">
    <cfRule type="expression" dxfId="175" priority="158">
      <formula>$A80=$K$21</formula>
    </cfRule>
    <cfRule type="expression" dxfId="174" priority="159">
      <formula>$A68=$K$18</formula>
    </cfRule>
    <cfRule type="expression" dxfId="173" priority="160">
      <formula>$A68=$K$19</formula>
    </cfRule>
    <cfRule type="expression" dxfId="172" priority="161">
      <formula>$A68=$K$20</formula>
    </cfRule>
  </conditionalFormatting>
  <conditionalFormatting sqref="A67:I67 A112:I112">
    <cfRule type="expression" dxfId="171" priority="166">
      <formula>$A80=$K$21</formula>
    </cfRule>
    <cfRule type="expression" dxfId="170" priority="167">
      <formula>$A67=$K$18</formula>
    </cfRule>
    <cfRule type="expression" dxfId="169" priority="168">
      <formula>$A67=$K$19</formula>
    </cfRule>
    <cfRule type="expression" dxfId="168" priority="169">
      <formula>$A67=$K$20</formula>
    </cfRule>
  </conditionalFormatting>
  <conditionalFormatting sqref="A66:I66 A111:I111">
    <cfRule type="expression" dxfId="167" priority="174">
      <formula>$A80=$K$21</formula>
    </cfRule>
    <cfRule type="expression" dxfId="166" priority="175">
      <formula>$A66=$K$18</formula>
    </cfRule>
    <cfRule type="expression" dxfId="165" priority="176">
      <formula>$A66=$K$19</formula>
    </cfRule>
    <cfRule type="expression" dxfId="164" priority="177">
      <formula>$A66=$K$20</formula>
    </cfRule>
  </conditionalFormatting>
  <conditionalFormatting sqref="A65:I65 A110:I110">
    <cfRule type="expression" dxfId="163" priority="182">
      <formula>$A80=$K$21</formula>
    </cfRule>
    <cfRule type="expression" dxfId="162" priority="183">
      <formula>$A65=$K$18</formula>
    </cfRule>
    <cfRule type="expression" dxfId="161" priority="184">
      <formula>$A65=$K$19</formula>
    </cfRule>
    <cfRule type="expression" dxfId="160" priority="185">
      <formula>$A65=$K$20</formula>
    </cfRule>
  </conditionalFormatting>
  <conditionalFormatting sqref="A64:I64 A109:I109">
    <cfRule type="expression" dxfId="159" priority="190">
      <formula>$A80=$K$21</formula>
    </cfRule>
    <cfRule type="expression" dxfId="158" priority="191">
      <formula>$A64=$K$18</formula>
    </cfRule>
    <cfRule type="expression" dxfId="157" priority="192">
      <formula>$A64=$K$19</formula>
    </cfRule>
    <cfRule type="expression" dxfId="156" priority="193">
      <formula>$A64=$K$20</formula>
    </cfRule>
  </conditionalFormatting>
  <conditionalFormatting sqref="A63:I63 A108:I108">
    <cfRule type="expression" dxfId="155" priority="198">
      <formula>$A80=$K$21</formula>
    </cfRule>
    <cfRule type="expression" dxfId="154" priority="199">
      <formula>$A63=$K$18</formula>
    </cfRule>
    <cfRule type="expression" dxfId="153" priority="200">
      <formula>$A63=$K$19</formula>
    </cfRule>
    <cfRule type="expression" dxfId="152" priority="201">
      <formula>$A63=$K$20</formula>
    </cfRule>
  </conditionalFormatting>
  <conditionalFormatting sqref="A62:I62 A107:I107">
    <cfRule type="expression" dxfId="151" priority="206">
      <formula>$A80=$K$21</formula>
    </cfRule>
    <cfRule type="expression" dxfId="150" priority="207">
      <formula>$A62=$K$18</formula>
    </cfRule>
    <cfRule type="expression" dxfId="149" priority="208">
      <formula>$A62=$K$19</formula>
    </cfRule>
    <cfRule type="expression" dxfId="148" priority="209">
      <formula>$A62=$K$20</formula>
    </cfRule>
  </conditionalFormatting>
  <conditionalFormatting sqref="A61:I61 A106:I106">
    <cfRule type="expression" dxfId="147" priority="214">
      <formula>$A80=$K$21</formula>
    </cfRule>
    <cfRule type="expression" dxfId="146" priority="215">
      <formula>$A61=$K$18</formula>
    </cfRule>
    <cfRule type="expression" dxfId="145" priority="216">
      <formula>$A61=$K$19</formula>
    </cfRule>
    <cfRule type="expression" dxfId="144" priority="217">
      <formula>$A61=$K$20</formula>
    </cfRule>
  </conditionalFormatting>
  <conditionalFormatting sqref="A60:I60 A105:I105">
    <cfRule type="expression" dxfId="143" priority="222">
      <formula>$A80=$K$21</formula>
    </cfRule>
    <cfRule type="expression" dxfId="142" priority="223">
      <formula>$A60=$K$18</formula>
    </cfRule>
    <cfRule type="expression" dxfId="141" priority="224">
      <formula>$A60=$K$19</formula>
    </cfRule>
    <cfRule type="expression" dxfId="140" priority="225">
      <formula>$A60=$K$20</formula>
    </cfRule>
  </conditionalFormatting>
  <conditionalFormatting sqref="A59:I59 A104:I104">
    <cfRule type="expression" dxfId="139" priority="230">
      <formula>$A80=$K$21</formula>
    </cfRule>
    <cfRule type="expression" dxfId="138" priority="231">
      <formula>$A59=$K$18</formula>
    </cfRule>
    <cfRule type="expression" dxfId="137" priority="232">
      <formula>$A59=$K$19</formula>
    </cfRule>
    <cfRule type="expression" dxfId="136" priority="233">
      <formula>$A59=$K$20</formula>
    </cfRule>
  </conditionalFormatting>
  <conditionalFormatting sqref="A58:I58 A103:I103">
    <cfRule type="expression" dxfId="135" priority="238">
      <formula>$A80=$K$21</formula>
    </cfRule>
    <cfRule type="expression" dxfId="134" priority="239">
      <formula>$A58=$K$18</formula>
    </cfRule>
    <cfRule type="expression" dxfId="133" priority="240">
      <formula>$A58=$K$19</formula>
    </cfRule>
    <cfRule type="expression" dxfId="132" priority="241">
      <formula>$A58=$K$20</formula>
    </cfRule>
  </conditionalFormatting>
  <conditionalFormatting sqref="A57:I57 A102:I102">
    <cfRule type="expression" dxfId="131" priority="246">
      <formula>$A80=$K$21</formula>
    </cfRule>
    <cfRule type="expression" dxfId="130" priority="247">
      <formula>$A57=$K$18</formula>
    </cfRule>
    <cfRule type="expression" dxfId="129" priority="248">
      <formula>$A57=$K$19</formula>
    </cfRule>
    <cfRule type="expression" dxfId="128" priority="249">
      <formula>$A57=$K$20</formula>
    </cfRule>
  </conditionalFormatting>
  <conditionalFormatting sqref="A56:I56 A101:I101">
    <cfRule type="expression" dxfId="127" priority="254">
      <formula>$A80=$K$21</formula>
    </cfRule>
    <cfRule type="expression" dxfId="126" priority="255">
      <formula>$A56=$K$18</formula>
    </cfRule>
    <cfRule type="expression" dxfId="125" priority="256">
      <formula>$A56=$K$19</formula>
    </cfRule>
    <cfRule type="expression" dxfId="124" priority="257">
      <formula>$A56=$K$20</formula>
    </cfRule>
  </conditionalFormatting>
  <conditionalFormatting sqref="A55:I55 A100:I100">
    <cfRule type="expression" dxfId="123" priority="262">
      <formula>$A80=$K$21</formula>
    </cfRule>
    <cfRule type="expression" dxfId="122" priority="263">
      <formula>$A55=$K$18</formula>
    </cfRule>
    <cfRule type="expression" dxfId="121" priority="264">
      <formula>$A55=$K$19</formula>
    </cfRule>
    <cfRule type="expression" dxfId="120" priority="265">
      <formula>$A55=$K$20</formula>
    </cfRule>
  </conditionalFormatting>
  <conditionalFormatting sqref="A54:I54 A99:I99">
    <cfRule type="expression" dxfId="119" priority="270">
      <formula>$A80=$K$21</formula>
    </cfRule>
    <cfRule type="expression" dxfId="118" priority="271">
      <formula>$A54=$K$18</formula>
    </cfRule>
    <cfRule type="expression" dxfId="117" priority="272">
      <formula>$A54=$K$19</formula>
    </cfRule>
    <cfRule type="expression" dxfId="116" priority="273">
      <formula>$A54=$K$20</formula>
    </cfRule>
  </conditionalFormatting>
  <conditionalFormatting sqref="A53:I53 A98:I98">
    <cfRule type="expression" dxfId="115" priority="278">
      <formula>$A80=$K$21</formula>
    </cfRule>
    <cfRule type="expression" dxfId="114" priority="279">
      <formula>$A53=$K$18</formula>
    </cfRule>
    <cfRule type="expression" dxfId="113" priority="280">
      <formula>$A53=$K$19</formula>
    </cfRule>
    <cfRule type="expression" dxfId="112" priority="281">
      <formula>$A53=$K$20</formula>
    </cfRule>
  </conditionalFormatting>
  <conditionalFormatting sqref="A52:I52 A97:I97">
    <cfRule type="expression" dxfId="111" priority="286">
      <formula>$A80=$K$21</formula>
    </cfRule>
    <cfRule type="expression" dxfId="110" priority="287">
      <formula>$A52=$K$18</formula>
    </cfRule>
    <cfRule type="expression" dxfId="109" priority="288">
      <formula>$A52=$K$19</formula>
    </cfRule>
    <cfRule type="expression" dxfId="108" priority="289">
      <formula>$A52=$K$20</formula>
    </cfRule>
  </conditionalFormatting>
  <conditionalFormatting sqref="A51:I51 A96:I96">
    <cfRule type="expression" dxfId="107" priority="294">
      <formula>$A80=$K$21</formula>
    </cfRule>
    <cfRule type="expression" dxfId="106" priority="295">
      <formula>$A51=$K$18</formula>
    </cfRule>
    <cfRule type="expression" dxfId="105" priority="296">
      <formula>$A51=$K$19</formula>
    </cfRule>
    <cfRule type="expression" dxfId="104" priority="297">
      <formula>$A51=$K$20</formula>
    </cfRule>
  </conditionalFormatting>
  <conditionalFormatting sqref="A50:I50 A95:I95">
    <cfRule type="expression" dxfId="103" priority="302">
      <formula>$A80=$K$21</formula>
    </cfRule>
    <cfRule type="expression" dxfId="102" priority="303">
      <formula>$A50=$K$18</formula>
    </cfRule>
    <cfRule type="expression" dxfId="101" priority="304">
      <formula>$A50=$K$19</formula>
    </cfRule>
    <cfRule type="expression" dxfId="100" priority="305">
      <formula>$A50=$K$20</formula>
    </cfRule>
  </conditionalFormatting>
  <conditionalFormatting sqref="A49:I49 A92:I94">
    <cfRule type="expression" dxfId="99" priority="310">
      <formula>$A80=$K$21</formula>
    </cfRule>
    <cfRule type="expression" dxfId="98" priority="311">
      <formula>$A49=$K$18</formula>
    </cfRule>
    <cfRule type="expression" dxfId="97" priority="312">
      <formula>$A49=$K$19</formula>
    </cfRule>
    <cfRule type="expression" dxfId="96" priority="313">
      <formula>$A49=$K$20</formula>
    </cfRule>
  </conditionalFormatting>
  <conditionalFormatting sqref="A48:I48">
    <cfRule type="expression" dxfId="95" priority="318">
      <formula>$A80=$K$21</formula>
    </cfRule>
    <cfRule type="expression" dxfId="94" priority="319">
      <formula>$A48=$K$18</formula>
    </cfRule>
    <cfRule type="expression" dxfId="93" priority="320">
      <formula>$A48=$K$19</formula>
    </cfRule>
    <cfRule type="expression" dxfId="92" priority="321">
      <formula>$A48=$K$20</formula>
    </cfRule>
  </conditionalFormatting>
  <conditionalFormatting sqref="A47:I47">
    <cfRule type="expression" dxfId="91" priority="326">
      <formula>$A80=$K$21</formula>
    </cfRule>
    <cfRule type="expression" dxfId="90" priority="327">
      <formula>$A47=$K$18</formula>
    </cfRule>
    <cfRule type="expression" dxfId="89" priority="328">
      <formula>$A47=$K$19</formula>
    </cfRule>
    <cfRule type="expression" dxfId="88" priority="329">
      <formula>$A47=$K$20</formula>
    </cfRule>
  </conditionalFormatting>
  <conditionalFormatting sqref="A46:I46">
    <cfRule type="expression" dxfId="87" priority="334">
      <formula>$A80=$K$21</formula>
    </cfRule>
    <cfRule type="expression" dxfId="86" priority="335">
      <formula>$A46=$K$18</formula>
    </cfRule>
    <cfRule type="expression" dxfId="85" priority="336">
      <formula>$A46=$K$19</formula>
    </cfRule>
    <cfRule type="expression" dxfId="84" priority="337">
      <formula>$A46=$K$20</formula>
    </cfRule>
  </conditionalFormatting>
  <conditionalFormatting sqref="A45:I45">
    <cfRule type="expression" dxfId="83" priority="342">
      <formula>$A80=$K$21</formula>
    </cfRule>
    <cfRule type="expression" dxfId="82" priority="343">
      <formula>$A45=$K$18</formula>
    </cfRule>
    <cfRule type="expression" dxfId="81" priority="344">
      <formula>$A45=$K$19</formula>
    </cfRule>
    <cfRule type="expression" dxfId="80" priority="345">
      <formula>$A45=$K$20</formula>
    </cfRule>
  </conditionalFormatting>
  <conditionalFormatting sqref="A44:I44">
    <cfRule type="expression" dxfId="79" priority="350">
      <formula>$A80=$K$21</formula>
    </cfRule>
    <cfRule type="expression" dxfId="78" priority="351">
      <formula>$A44=$K$18</formula>
    </cfRule>
    <cfRule type="expression" dxfId="77" priority="352">
      <formula>$A44=$K$19</formula>
    </cfRule>
    <cfRule type="expression" dxfId="76" priority="353">
      <formula>$A44=$K$20</formula>
    </cfRule>
  </conditionalFormatting>
  <conditionalFormatting sqref="A43:I43">
    <cfRule type="expression" dxfId="75" priority="358">
      <formula>$A80=$K$21</formula>
    </cfRule>
    <cfRule type="expression" dxfId="74" priority="359">
      <formula>$A43=$K$18</formula>
    </cfRule>
    <cfRule type="expression" dxfId="73" priority="360">
      <formula>$A43=$K$19</formula>
    </cfRule>
    <cfRule type="expression" dxfId="72" priority="361">
      <formula>$A43=$K$20</formula>
    </cfRule>
  </conditionalFormatting>
  <conditionalFormatting sqref="A42:I42">
    <cfRule type="expression" dxfId="71" priority="366">
      <formula>$A80=$K$21</formula>
    </cfRule>
    <cfRule type="expression" dxfId="70" priority="367">
      <formula>$A42=$K$18</formula>
    </cfRule>
    <cfRule type="expression" dxfId="69" priority="368">
      <formula>$A42=$K$19</formula>
    </cfRule>
    <cfRule type="expression" dxfId="68" priority="369">
      <formula>$A42=$K$20</formula>
    </cfRule>
  </conditionalFormatting>
  <conditionalFormatting sqref="A41:I41">
    <cfRule type="expression" dxfId="67" priority="374">
      <formula>$A80=$K$21</formula>
    </cfRule>
    <cfRule type="expression" dxfId="66" priority="375">
      <formula>$A41=$K$18</formula>
    </cfRule>
    <cfRule type="expression" dxfId="65" priority="376">
      <formula>$A41=$K$19</formula>
    </cfRule>
    <cfRule type="expression" dxfId="64" priority="377">
      <formula>$A41=$K$20</formula>
    </cfRule>
  </conditionalFormatting>
  <conditionalFormatting sqref="A40:I40">
    <cfRule type="expression" dxfId="63" priority="382">
      <formula>$A80=$K$21</formula>
    </cfRule>
    <cfRule type="expression" dxfId="62" priority="383">
      <formula>$A40=$K$18</formula>
    </cfRule>
    <cfRule type="expression" dxfId="61" priority="384">
      <formula>$A40=$K$19</formula>
    </cfRule>
    <cfRule type="expression" dxfId="60" priority="385">
      <formula>$A40=$K$20</formula>
    </cfRule>
  </conditionalFormatting>
  <conditionalFormatting sqref="A39:I39">
    <cfRule type="expression" dxfId="59" priority="390">
      <formula>$A80=$K$21</formula>
    </cfRule>
    <cfRule type="expression" dxfId="58" priority="391">
      <formula>$A39=$K$18</formula>
    </cfRule>
    <cfRule type="expression" dxfId="57" priority="392">
      <formula>$A39=$K$19</formula>
    </cfRule>
    <cfRule type="expression" dxfId="56" priority="393">
      <formula>$A39=$K$20</formula>
    </cfRule>
  </conditionalFormatting>
  <conditionalFormatting sqref="A38:I38">
    <cfRule type="expression" dxfId="55" priority="398">
      <formula>$A80=$K$21</formula>
    </cfRule>
    <cfRule type="expression" dxfId="54" priority="399">
      <formula>$A38=$K$18</formula>
    </cfRule>
    <cfRule type="expression" dxfId="53" priority="400">
      <formula>$A38=$K$19</formula>
    </cfRule>
    <cfRule type="expression" dxfId="52" priority="401">
      <formula>$A38=$K$20</formula>
    </cfRule>
  </conditionalFormatting>
  <conditionalFormatting sqref="A37:I37">
    <cfRule type="expression" dxfId="51" priority="406">
      <formula>$A80=$K$21</formula>
    </cfRule>
    <cfRule type="expression" dxfId="50" priority="407">
      <formula>$A37=$K$18</formula>
    </cfRule>
    <cfRule type="expression" dxfId="49" priority="408">
      <formula>$A37=$K$19</formula>
    </cfRule>
    <cfRule type="expression" dxfId="48" priority="409">
      <formula>$A37=$K$20</formula>
    </cfRule>
  </conditionalFormatting>
  <conditionalFormatting sqref="A36:I36">
    <cfRule type="expression" dxfId="47" priority="414">
      <formula>$A80=$K$21</formula>
    </cfRule>
    <cfRule type="expression" dxfId="46" priority="415">
      <formula>$A36=$K$18</formula>
    </cfRule>
    <cfRule type="expression" dxfId="45" priority="416">
      <formula>$A36=$K$19</formula>
    </cfRule>
    <cfRule type="expression" dxfId="44" priority="417">
      <formula>$A36=$K$20</formula>
    </cfRule>
  </conditionalFormatting>
  <conditionalFormatting sqref="A35:I35">
    <cfRule type="expression" dxfId="43" priority="422">
      <formula>$A80=$K$21</formula>
    </cfRule>
    <cfRule type="expression" dxfId="42" priority="423">
      <formula>$A35=$K$18</formula>
    </cfRule>
    <cfRule type="expression" dxfId="41" priority="424">
      <formula>$A35=$K$19</formula>
    </cfRule>
    <cfRule type="expression" dxfId="40" priority="425">
      <formula>$A35=$K$20</formula>
    </cfRule>
  </conditionalFormatting>
  <conditionalFormatting sqref="A34:I34">
    <cfRule type="expression" dxfId="39" priority="430">
      <formula>$A80=$K$21</formula>
    </cfRule>
    <cfRule type="expression" dxfId="38" priority="431">
      <formula>$A34=$K$18</formula>
    </cfRule>
    <cfRule type="expression" dxfId="37" priority="432">
      <formula>$A34=$K$19</formula>
    </cfRule>
    <cfRule type="expression" dxfId="36" priority="433">
      <formula>$A34=$K$20</formula>
    </cfRule>
  </conditionalFormatting>
  <conditionalFormatting sqref="A33:I33">
    <cfRule type="expression" dxfId="35" priority="438">
      <formula>$A80=$K$21</formula>
    </cfRule>
    <cfRule type="expression" dxfId="34" priority="439">
      <formula>$A33=$K$18</formula>
    </cfRule>
    <cfRule type="expression" dxfId="33" priority="440">
      <formula>$A33=$K$19</formula>
    </cfRule>
    <cfRule type="expression" dxfId="32" priority="441">
      <formula>$A33=$K$20</formula>
    </cfRule>
  </conditionalFormatting>
  <conditionalFormatting sqref="A32:I32">
    <cfRule type="expression" dxfId="31" priority="446">
      <formula>$A80=$K$21</formula>
    </cfRule>
    <cfRule type="expression" dxfId="30" priority="447">
      <formula>$A32=$K$18</formula>
    </cfRule>
    <cfRule type="expression" dxfId="29" priority="448">
      <formula>$A32=$K$19</formula>
    </cfRule>
    <cfRule type="expression" dxfId="28" priority="449">
      <formula>$A32=$K$20</formula>
    </cfRule>
  </conditionalFormatting>
  <conditionalFormatting sqref="A31:I31">
    <cfRule type="expression" dxfId="27" priority="454">
      <formula>$A80=$K$21</formula>
    </cfRule>
    <cfRule type="expression" dxfId="26" priority="455">
      <formula>$A31=$K$18</formula>
    </cfRule>
    <cfRule type="expression" dxfId="25" priority="456">
      <formula>$A31=$K$19</formula>
    </cfRule>
    <cfRule type="expression" dxfId="24" priority="457">
      <formula>$A31=$K$20</formula>
    </cfRule>
  </conditionalFormatting>
  <conditionalFormatting sqref="A30:I30">
    <cfRule type="expression" dxfId="23" priority="462">
      <formula>$A80=$K$21</formula>
    </cfRule>
    <cfRule type="expression" dxfId="22" priority="463">
      <formula>$A30=$K$18</formula>
    </cfRule>
    <cfRule type="expression" dxfId="21" priority="464">
      <formula>$A30=$K$19</formula>
    </cfRule>
    <cfRule type="expression" dxfId="20" priority="465">
      <formula>$A30=$K$20</formula>
    </cfRule>
  </conditionalFormatting>
  <conditionalFormatting sqref="A29:I29">
    <cfRule type="expression" dxfId="19" priority="470">
      <formula>$A80=$K$21</formula>
    </cfRule>
    <cfRule type="expression" dxfId="18" priority="471">
      <formula>$A29=$K$18</formula>
    </cfRule>
    <cfRule type="expression" dxfId="17" priority="472">
      <formula>$A29=$K$19</formula>
    </cfRule>
    <cfRule type="expression" dxfId="16" priority="473">
      <formula>$A29=$K$20</formula>
    </cfRule>
  </conditionalFormatting>
  <conditionalFormatting sqref="A28:I28">
    <cfRule type="expression" dxfId="15" priority="478">
      <formula>$A80=$K$21</formula>
    </cfRule>
    <cfRule type="expression" dxfId="14" priority="479">
      <formula>$A28=$K$18</formula>
    </cfRule>
    <cfRule type="expression" dxfId="13" priority="480">
      <formula>$A28=$K$19</formula>
    </cfRule>
    <cfRule type="expression" dxfId="12" priority="481">
      <formula>$A28=$K$20</formula>
    </cfRule>
  </conditionalFormatting>
  <conditionalFormatting sqref="A27:I27">
    <cfRule type="expression" dxfId="11" priority="486">
      <formula>$A80=$K$21</formula>
    </cfRule>
    <cfRule type="expression" dxfId="10" priority="487">
      <formula>$A27=$K$18</formula>
    </cfRule>
    <cfRule type="expression" dxfId="9" priority="488">
      <formula>$A27=$K$19</formula>
    </cfRule>
    <cfRule type="expression" dxfId="8" priority="489">
      <formula>$A27=$K$20</formula>
    </cfRule>
  </conditionalFormatting>
  <conditionalFormatting sqref="A24:I26">
    <cfRule type="expression" dxfId="7" priority="494">
      <formula>$A78=$K$21</formula>
    </cfRule>
    <cfRule type="expression" dxfId="6" priority="495">
      <formula>$A24=$K$18</formula>
    </cfRule>
    <cfRule type="expression" dxfId="5" priority="496">
      <formula>$A24=$K$19</formula>
    </cfRule>
    <cfRule type="expression" dxfId="4" priority="497">
      <formula>$A24=$K$20</formula>
    </cfRule>
  </conditionalFormatting>
  <conditionalFormatting sqref="A1:XFD1048576">
    <cfRule type="containsErrors" dxfId="3" priority="1">
      <formula>ISERROR(A1)</formula>
    </cfRule>
  </conditionalFormatting>
  <dataValidations count="3">
    <dataValidation type="list" allowBlank="1" showInputMessage="1" showErrorMessage="1" error="Entry does not match class code" sqref="A1:A1048576">
      <formula1>$K$18:$K$21</formula1>
    </dataValidation>
    <dataValidation type="list" allowBlank="1" showInputMessage="1" showErrorMessage="1" errorTitle="Disadvantaged" error="T = True_x000a_F = False" sqref="B1:B1048576">
      <formula1>"T,F"</formula1>
    </dataValidation>
    <dataValidation type="list" allowBlank="1" showInputMessage="1" showErrorMessage="1" errorTitle="Gender" error="M = Male_x000a_F = Female" sqref="C1:C1048576">
      <formula1>"M,F"</formula1>
    </dataValidation>
  </dataValidations>
  <printOptions horizontalCentered="1" verticalCentered="1"/>
  <pageMargins left="0.19685039370078741" right="0.19685039370078741" top="0.19685039370078741" bottom="0.19685039370078741" header="0" footer="0"/>
  <pageSetup paperSize="9" scale="76" fitToHeight="0" orientation="portrait" r:id="rId1"/>
  <headerFooter>
    <oddHeader>&amp;R©2016 PrimaryTools.co.uk</oddHeader>
    <oddFooter>&amp;L&amp;F  &amp;A&amp;RGenerated &amp;D  &amp;T</oddFooter>
  </headerFooter>
  <tableParts count="2">
    <tablePart r:id="rId2"/>
    <tablePart r:id="rId3"/>
  </tableParts>
  <extLst>
    <ext xmlns:x14="http://schemas.microsoft.com/office/spreadsheetml/2009/9/main" uri="{78C0D931-6437-407d-A8EE-F0AAD7539E65}">
      <x14:conditionalFormattings>
        <x14:conditionalFormatting xmlns:xm="http://schemas.microsoft.com/office/excel/2006/main">
          <x14:cfRule type="dataBar" id="{C41D1251-C6A6-4805-83E0-F4212502F58A}">
            <x14:dataBar minLength="0" maxLength="100" gradient="0">
              <x14:cfvo type="autoMin"/>
              <x14:cfvo type="autoMax"/>
              <x14:negativeFillColor rgb="FFFF0000"/>
              <x14:axisColor rgb="FF000000"/>
            </x14:dataBar>
          </x14:cfRule>
          <xm:sqref>M11:M21</xm:sqref>
        </x14:conditionalFormatting>
      </x14:conditionalFormattings>
    </ext>
    <ext xmlns:x14="http://schemas.microsoft.com/office/spreadsheetml/2009/9/main" uri="{CCE6A557-97BC-4b89-ADB6-D9C93CAAB3DF}">
      <x14:dataValidations xmlns:xm="http://schemas.microsoft.com/office/excel/2006/main" count="1">
        <x14:dataValidation type="list" errorStyle="warning" allowBlank="1" showDropDown="1" showErrorMessage="1" errorTitle="Assessment" error="Enter only:_x000a_w P-Levels _x000a_1 Greater Depth_x000a_2 Expected Standard_x000a_3 Towards Expected_x000a_4 Foundations of Expected_x000a_5 Below Standard of pre key stage_x000a_A Absent">
          <x14:formula1>
            <xm:f>Sheet1!$E$3:$E$9</xm:f>
          </x14:formula1>
          <xm:sqref>F2:I131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W102"/>
  <sheetViews>
    <sheetView showGridLines="0" zoomScaleNormal="100" zoomScaleSheetLayoutView="85" workbookViewId="0"/>
  </sheetViews>
  <sheetFormatPr defaultRowHeight="12.75" x14ac:dyDescent="0.2"/>
  <cols>
    <col min="1" max="1" width="14.85546875" style="2" customWidth="1"/>
    <col min="2" max="5" width="8.42578125" style="2" customWidth="1"/>
    <col min="6" max="6" width="2.7109375" style="2" customWidth="1"/>
    <col min="7" max="7" width="9.140625" style="2"/>
    <col min="8" max="11" width="8.42578125" style="2" customWidth="1"/>
    <col min="12" max="12" width="2.7109375" style="2" customWidth="1"/>
    <col min="13" max="13" width="9.140625" style="2"/>
    <col min="14" max="17" width="8.42578125" style="2" customWidth="1"/>
    <col min="18" max="18" width="2.7109375" style="2" customWidth="1"/>
    <col min="19" max="19" width="9.140625" style="2"/>
    <col min="20" max="23" width="8.42578125" style="2" customWidth="1"/>
    <col min="24" max="16384" width="9.140625" style="2"/>
  </cols>
  <sheetData>
    <row r="1" spans="1:23" x14ac:dyDescent="0.2">
      <c r="B1" s="112" t="s">
        <v>51</v>
      </c>
      <c r="C1" s="112"/>
      <c r="D1" s="112"/>
      <c r="E1" s="112"/>
      <c r="H1" s="112" t="s">
        <v>59</v>
      </c>
      <c r="I1" s="112"/>
      <c r="J1" s="112"/>
      <c r="K1" s="112"/>
      <c r="N1" s="108" t="s">
        <v>22</v>
      </c>
      <c r="O1" s="108"/>
      <c r="P1" s="108"/>
      <c r="Q1" s="108"/>
      <c r="R1" s="108"/>
      <c r="S1" s="108"/>
      <c r="T1" s="108"/>
      <c r="U1" s="108"/>
      <c r="V1" s="108"/>
      <c r="W1" s="108"/>
    </row>
    <row r="2" spans="1:23" s="3" customFormat="1" x14ac:dyDescent="0.2">
      <c r="B2" s="4" t="str">
        <f>'Assessment Input'!$F$1</f>
        <v>Reading</v>
      </c>
      <c r="C2" s="4" t="str">
        <f>'Assessment Input'!$G$1</f>
        <v>Writing</v>
      </c>
      <c r="D2" s="4" t="str">
        <f>'Assessment Input'!$H$1</f>
        <v>Maths</v>
      </c>
      <c r="E2" s="4" t="str">
        <f>'Assessment Input'!$I$1</f>
        <v xml:space="preserve">Science </v>
      </c>
      <c r="F2" s="5"/>
      <c r="G2" s="6"/>
      <c r="H2" s="4" t="str">
        <f>'Assessment Input'!$F$1</f>
        <v>Reading</v>
      </c>
      <c r="I2" s="4" t="str">
        <f>'Assessment Input'!$G$1</f>
        <v>Writing</v>
      </c>
      <c r="J2" s="4" t="str">
        <f>'Assessment Input'!$H$1</f>
        <v>Maths</v>
      </c>
      <c r="K2" s="4" t="str">
        <f>'Assessment Input'!$I$1</f>
        <v xml:space="preserve">Science </v>
      </c>
      <c r="L2" s="5"/>
      <c r="M2" s="5"/>
      <c r="N2" s="4" t="str">
        <f>'Assessment Input'!$F$1</f>
        <v>Reading</v>
      </c>
      <c r="O2" s="4" t="str">
        <f>'Assessment Input'!$G$1</f>
        <v>Writing</v>
      </c>
      <c r="P2" s="4" t="str">
        <f>'Assessment Input'!$H$1</f>
        <v>Maths</v>
      </c>
      <c r="Q2" s="4" t="str">
        <f>'Assessment Input'!$I$1</f>
        <v xml:space="preserve">Science </v>
      </c>
      <c r="T2" s="4" t="str">
        <f>'Assessment Input'!$F$1</f>
        <v>Reading</v>
      </c>
      <c r="U2" s="4" t="str">
        <f>'Assessment Input'!$G$1</f>
        <v>Writing</v>
      </c>
      <c r="V2" s="4" t="str">
        <f>'Assessment Input'!$H$1</f>
        <v>Maths</v>
      </c>
      <c r="W2" s="4" t="str">
        <f>'Assessment Input'!$I$1</f>
        <v xml:space="preserve">Science </v>
      </c>
    </row>
    <row r="3" spans="1:23" x14ac:dyDescent="0.2">
      <c r="B3" s="109" t="s">
        <v>56</v>
      </c>
      <c r="C3" s="110"/>
      <c r="D3" s="110"/>
      <c r="E3" s="111"/>
      <c r="F3" s="7"/>
      <c r="H3" s="102" t="str">
        <f>'Assessment Input'!$K$11 &amp;": "&amp;Sheet1!$I$4&amp;" (/"&amp;B23&amp;")"</f>
        <v>All Pupils: Number at (/1)</v>
      </c>
      <c r="I3" s="103"/>
      <c r="J3" s="103"/>
      <c r="K3" s="104"/>
      <c r="L3" s="7"/>
      <c r="M3" s="8" t="str">
        <f>"T"</f>
        <v>T</v>
      </c>
      <c r="N3" s="102" t="str">
        <f>'Assessment Input'!$K$12 &amp;": "&amp;Sheet1!$I$4&amp;" (/"&amp;B24&amp;")"</f>
        <v>Disadvantaged: Number at (/1)</v>
      </c>
      <c r="O3" s="103"/>
      <c r="P3" s="103"/>
      <c r="Q3" s="104"/>
      <c r="S3" s="8" t="str">
        <f>"F"</f>
        <v>F</v>
      </c>
      <c r="T3" s="102" t="str">
        <f>'Assessment Input'!$K$13 &amp;": "&amp;Sheet1!$I$4&amp;" (/"&amp;B25&amp;")"</f>
        <v>Non disadvantaged: Number at (/0)</v>
      </c>
      <c r="U3" s="103"/>
      <c r="V3" s="103"/>
      <c r="W3" s="104"/>
    </row>
    <row r="4" spans="1:23" x14ac:dyDescent="0.2">
      <c r="A4" s="9" t="s">
        <v>52</v>
      </c>
      <c r="B4" s="10">
        <f>H27</f>
        <v>1</v>
      </c>
      <c r="C4" s="10">
        <f>I27</f>
        <v>0</v>
      </c>
      <c r="D4" s="10">
        <f>J27</f>
        <v>1</v>
      </c>
      <c r="E4" s="10">
        <f>K27</f>
        <v>1</v>
      </c>
      <c r="F4" s="11"/>
      <c r="G4" s="12" t="s">
        <v>34</v>
      </c>
      <c r="H4" s="13">
        <f>COUNTIF('Assessment Input'!$F$2:$F$131,"1")</f>
        <v>0</v>
      </c>
      <c r="I4" s="14">
        <f>COUNTIF('Assessment Input'!G$2:G$131,"1")</f>
        <v>0</v>
      </c>
      <c r="J4" s="14">
        <f>COUNTIF('Assessment Input'!H$2:H$131,"1")</f>
        <v>1</v>
      </c>
      <c r="K4" s="15">
        <f>COUNTIF('Assessment Input'!I$2:I$131,"1")</f>
        <v>0</v>
      </c>
      <c r="L4" s="16"/>
      <c r="M4" s="9" t="s">
        <v>34</v>
      </c>
      <c r="N4" s="13">
        <f>COUNTIFS('Assessment Input'!$F$2:$F$131,"1", 'Assessment Input'!$B$2:$B$131, $M$3)</f>
        <v>0</v>
      </c>
      <c r="O4" s="14">
        <f>COUNTIFS('Assessment Input'!$G$2:$G$131,"1", 'Assessment Input'!$B$2:$B$131, $M$3)</f>
        <v>0</v>
      </c>
      <c r="P4" s="14">
        <f>COUNTIFS('Assessment Input'!$H$2:$H$131,"1", 'Assessment Input'!$B$2:$B$131, $M$3)</f>
        <v>1</v>
      </c>
      <c r="Q4" s="15">
        <f>COUNTIFS('Assessment Input'!$I$2:$I$131,"1", 'Assessment Input'!$B$2:$B$131, $M$3)</f>
        <v>0</v>
      </c>
      <c r="S4" s="9" t="s">
        <v>34</v>
      </c>
      <c r="T4" s="13">
        <f>COUNTIFS('Assessment Input'!$F$2:$F$131,"1", 'Assessment Input'!$B$2:$B$131, $S$3)</f>
        <v>0</v>
      </c>
      <c r="U4" s="14">
        <f>COUNTIFS('Assessment Input'!$G$2:$G$131,"1", 'Assessment Input'!$B$2:$B$131, $S$3)</f>
        <v>0</v>
      </c>
      <c r="V4" s="14">
        <f>COUNTIFS('Assessment Input'!$H$2:$H$131,"1", 'Assessment Input'!$B$2:$B$131, $S$3)</f>
        <v>0</v>
      </c>
      <c r="W4" s="15">
        <f>COUNTIFS('Assessment Input'!$I$2:$I$131,"1", 'Assessment Input'!$B$2:$B$131, $S$3)</f>
        <v>0</v>
      </c>
    </row>
    <row r="5" spans="1:23" x14ac:dyDescent="0.2">
      <c r="A5" s="9" t="s">
        <v>22</v>
      </c>
      <c r="B5" s="10">
        <f>N27</f>
        <v>1</v>
      </c>
      <c r="C5" s="10">
        <f>O27</f>
        <v>0</v>
      </c>
      <c r="D5" s="10">
        <f>P27</f>
        <v>1</v>
      </c>
      <c r="E5" s="10">
        <f>Q27</f>
        <v>1</v>
      </c>
      <c r="F5" s="11"/>
      <c r="G5" s="12" t="s">
        <v>21</v>
      </c>
      <c r="H5" s="17">
        <f>COUNTIF('Assessment Input'!$F$2:$F$131,"2")</f>
        <v>1</v>
      </c>
      <c r="I5" s="18">
        <f>COUNTIF('Assessment Input'!$G$2:$G$131,"2")</f>
        <v>0</v>
      </c>
      <c r="J5" s="18">
        <f>COUNTIF('Assessment Input'!H$2:H$131,"2")</f>
        <v>0</v>
      </c>
      <c r="K5" s="19">
        <f>COUNTIF('Assessment Input'!I$2:I$131,"2")</f>
        <v>1</v>
      </c>
      <c r="L5" s="16"/>
      <c r="M5" s="9" t="s">
        <v>21</v>
      </c>
      <c r="N5" s="17">
        <f>COUNTIFS('Assessment Input'!$F$2:$F$131,"2", 'Assessment Input'!$B$2:$B$131, $M$3)</f>
        <v>1</v>
      </c>
      <c r="O5" s="18">
        <f>COUNTIFS('Assessment Input'!$G$2:$G$131,"2", 'Assessment Input'!$B$2:$B$131, $M$3)</f>
        <v>0</v>
      </c>
      <c r="P5" s="18">
        <f>COUNTIFS('Assessment Input'!$H$2:$H$131,"2", 'Assessment Input'!$B$2:$B$131, $M$3)</f>
        <v>0</v>
      </c>
      <c r="Q5" s="19">
        <f>COUNTIFS('Assessment Input'!$I$2:$I$131,"2", 'Assessment Input'!$B$2:$B$131, $M$3)</f>
        <v>1</v>
      </c>
      <c r="S5" s="9" t="s">
        <v>21</v>
      </c>
      <c r="T5" s="17">
        <f>COUNTIFS('Assessment Input'!$F$2:$F$131,"2", 'Assessment Input'!$B$2:$B$131, $S$3)</f>
        <v>0</v>
      </c>
      <c r="U5" s="18">
        <f>COUNTIFS('Assessment Input'!$G$2:$G$131,"2", 'Assessment Input'!$B$2:$B$131, $S$3)</f>
        <v>0</v>
      </c>
      <c r="V5" s="18">
        <f>COUNTIFS('Assessment Input'!$H$2:$H$131,"2", 'Assessment Input'!$B$2:$B$131, $S$3)</f>
        <v>0</v>
      </c>
      <c r="W5" s="19">
        <f>COUNTIFS('Assessment Input'!$I$2:$I$131,"2", 'Assessment Input'!$B$2:$B$131, $S$3)</f>
        <v>0</v>
      </c>
    </row>
    <row r="6" spans="1:23" x14ac:dyDescent="0.2">
      <c r="A6" s="20" t="s">
        <v>53</v>
      </c>
      <c r="B6" s="10" t="e">
        <f>T27</f>
        <v>#DIV/0!</v>
      </c>
      <c r="C6" s="10" t="e">
        <f>U27</f>
        <v>#DIV/0!</v>
      </c>
      <c r="D6" s="10" t="e">
        <f>V27</f>
        <v>#DIV/0!</v>
      </c>
      <c r="E6" s="10" t="e">
        <f>W27</f>
        <v>#DIV/0!</v>
      </c>
      <c r="F6" s="11"/>
      <c r="G6" s="12" t="s">
        <v>31</v>
      </c>
      <c r="H6" s="21">
        <f>COUNTIF('Assessment Input'!$F$2:$F$131,"3")</f>
        <v>0</v>
      </c>
      <c r="I6" s="11">
        <f>COUNTIF('Assessment Input'!$G$2:$G$131,"3")</f>
        <v>1</v>
      </c>
      <c r="J6" s="11">
        <f>COUNTIF('Assessment Input'!H$2:H$131,"3")</f>
        <v>0</v>
      </c>
      <c r="K6" s="22">
        <f>COUNTIF('Assessment Input'!I$2:I$131,"3")</f>
        <v>0</v>
      </c>
      <c r="L6" s="16"/>
      <c r="M6" s="9" t="s">
        <v>31</v>
      </c>
      <c r="N6" s="13">
        <f>COUNTIFS('Assessment Input'!$F$2:$F$131,"3", 'Assessment Input'!$B$2:$B$131, $M$3)</f>
        <v>0</v>
      </c>
      <c r="O6" s="14">
        <f>COUNTIFS('Assessment Input'!$G$2:$G$131,"3", 'Assessment Input'!$B$2:$B$131, $M$3)</f>
        <v>1</v>
      </c>
      <c r="P6" s="14">
        <f>COUNTIFS('Assessment Input'!$H$2:$H$131,"3", 'Assessment Input'!$B$2:$B$131, $M$3)</f>
        <v>0</v>
      </c>
      <c r="Q6" s="15">
        <f>COUNTIFS('Assessment Input'!$I$2:$I$131,"3", 'Assessment Input'!$B$2:$B$131, $M$3)</f>
        <v>0</v>
      </c>
      <c r="S6" s="9" t="s">
        <v>31</v>
      </c>
      <c r="T6" s="13">
        <f>COUNTIFS('Assessment Input'!$F$2:$F$131,"3", 'Assessment Input'!$B$2:$B$131, $S$3)</f>
        <v>0</v>
      </c>
      <c r="U6" s="14">
        <f>COUNTIFS('Assessment Input'!$G$2:$G$131,"3", 'Assessment Input'!$B$2:$B$131, $S$3)</f>
        <v>0</v>
      </c>
      <c r="V6" s="14">
        <f>COUNTIFS('Assessment Input'!$H$2:$H$131,"3", 'Assessment Input'!$B$2:$B$131, $S$3)</f>
        <v>0</v>
      </c>
      <c r="W6" s="15">
        <f>COUNTIFS('Assessment Input'!$I$2:$I$131,"3", 'Assessment Input'!$B$2:$B$131, $S$3)</f>
        <v>0</v>
      </c>
    </row>
    <row r="7" spans="1:23" x14ac:dyDescent="0.2">
      <c r="A7" s="20" t="s">
        <v>46</v>
      </c>
      <c r="B7" s="10">
        <f>B61</f>
        <v>1</v>
      </c>
      <c r="C7" s="10">
        <f>C61</f>
        <v>0</v>
      </c>
      <c r="D7" s="10">
        <f>D61</f>
        <v>1</v>
      </c>
      <c r="E7" s="10">
        <f>E61</f>
        <v>1</v>
      </c>
      <c r="F7" s="11"/>
      <c r="G7" s="12" t="s">
        <v>33</v>
      </c>
      <c r="H7" s="21">
        <f>COUNTIF('Assessment Input'!$F$2:$F$131,"4")</f>
        <v>0</v>
      </c>
      <c r="I7" s="11">
        <f>COUNTIF('Assessment Input'!$G$2:$G$131,"4")</f>
        <v>0</v>
      </c>
      <c r="J7" s="11">
        <f>COUNTIF('Assessment Input'!H$2:H$131,"4")</f>
        <v>0</v>
      </c>
      <c r="K7" s="22">
        <f>COUNTIF('Assessment Input'!I$2:I$131,"4")</f>
        <v>0</v>
      </c>
      <c r="L7" s="16"/>
      <c r="M7" s="9" t="s">
        <v>33</v>
      </c>
      <c r="N7" s="21">
        <f>COUNTIFS('Assessment Input'!$F$2:$F$131,"4", 'Assessment Input'!$B$2:$B$131, $M$3)</f>
        <v>0</v>
      </c>
      <c r="O7" s="11">
        <f>COUNTIFS('Assessment Input'!$G$2:$G$131,"4", 'Assessment Input'!$B$2:$B$131, $M$3)</f>
        <v>0</v>
      </c>
      <c r="P7" s="11">
        <f>COUNTIFS('Assessment Input'!$H$2:$H$131,"4", 'Assessment Input'!$B$2:$B$131, $M$3)</f>
        <v>0</v>
      </c>
      <c r="Q7" s="22">
        <f>COUNTIFS('Assessment Input'!$I$2:$I$131,"4", 'Assessment Input'!$B$2:$B$131, $M$3)</f>
        <v>0</v>
      </c>
      <c r="S7" s="9" t="s">
        <v>33</v>
      </c>
      <c r="T7" s="21">
        <f>COUNTIFS('Assessment Input'!$F$2:$F$131,"4", 'Assessment Input'!$B$2:$B$131, $S$3)</f>
        <v>0</v>
      </c>
      <c r="U7" s="11">
        <f>COUNTIFS('Assessment Input'!$G$2:$G$131,"4", 'Assessment Input'!$B$2:$B$131, $S$3)</f>
        <v>0</v>
      </c>
      <c r="V7" s="11">
        <f>COUNTIFS('Assessment Input'!$H$2:$H$131,"4", 'Assessment Input'!$B$2:$B$131, $S$3)</f>
        <v>0</v>
      </c>
      <c r="W7" s="22">
        <f>COUNTIFS('Assessment Input'!$I$2:$I$131,"4", 'Assessment Input'!$B$2:$B$131, $S$3)</f>
        <v>0</v>
      </c>
    </row>
    <row r="8" spans="1:23" x14ac:dyDescent="0.2">
      <c r="A8" s="20" t="s">
        <v>47</v>
      </c>
      <c r="B8" s="10" t="e">
        <f>H61</f>
        <v>#DIV/0!</v>
      </c>
      <c r="C8" s="10" t="e">
        <f>I61</f>
        <v>#DIV/0!</v>
      </c>
      <c r="D8" s="10" t="e">
        <f>J61</f>
        <v>#DIV/0!</v>
      </c>
      <c r="E8" s="10" t="e">
        <f>K61</f>
        <v>#DIV/0!</v>
      </c>
      <c r="F8" s="11"/>
      <c r="G8" s="12" t="s">
        <v>32</v>
      </c>
      <c r="H8" s="21">
        <f>COUNTIF('Assessment Input'!$F$2:$F$131,"5")</f>
        <v>0</v>
      </c>
      <c r="I8" s="11">
        <f>COUNTIF('Assessment Input'!$G$2:$G$131,"5")</f>
        <v>0</v>
      </c>
      <c r="J8" s="11">
        <f>COUNTIF('Assessment Input'!H$2:H$131,"5")</f>
        <v>0</v>
      </c>
      <c r="K8" s="22">
        <f>COUNTIF('Assessment Input'!I$2:I$131,"5")</f>
        <v>0</v>
      </c>
      <c r="L8" s="23"/>
      <c r="M8" s="9" t="s">
        <v>32</v>
      </c>
      <c r="N8" s="21">
        <f>COUNTIFS('Assessment Input'!$F$2:$F$131,"5", 'Assessment Input'!$B$2:$B$131, $M$3)</f>
        <v>0</v>
      </c>
      <c r="O8" s="11">
        <f>COUNTIFS('Assessment Input'!$G$2:$G$131,"5", 'Assessment Input'!$B$2:$B$131, $M$3)</f>
        <v>0</v>
      </c>
      <c r="P8" s="11">
        <f>COUNTIFS('Assessment Input'!$H$2:$H$131,"5", 'Assessment Input'!$B$2:$B$131, $M$3)</f>
        <v>0</v>
      </c>
      <c r="Q8" s="22">
        <f>COUNTIFS('Assessment Input'!$I$2:$I$131,"5", 'Assessment Input'!$B$2:$B$131, $M$3)</f>
        <v>0</v>
      </c>
      <c r="S8" s="9" t="s">
        <v>32</v>
      </c>
      <c r="T8" s="21">
        <f>COUNTIFS('Assessment Input'!$F$2:$F$131,"5", 'Assessment Input'!$B$2:$B$131, $S$3)</f>
        <v>0</v>
      </c>
      <c r="U8" s="11">
        <f>COUNTIFS('Assessment Input'!$G$2:$G$131,"5", 'Assessment Input'!$B$2:$B$131, $S$3)</f>
        <v>0</v>
      </c>
      <c r="V8" s="11">
        <f>COUNTIFS('Assessment Input'!$H$2:$H$131,"5", 'Assessment Input'!$B$2:$B$131, $S$3)</f>
        <v>0</v>
      </c>
      <c r="W8" s="22">
        <f>COUNTIFS('Assessment Input'!$I$2:$I$131,"5", 'Assessment Input'!$B$2:$B$131, $S$3)</f>
        <v>0</v>
      </c>
    </row>
    <row r="9" spans="1:23" x14ac:dyDescent="0.2">
      <c r="A9" s="20" t="s">
        <v>48</v>
      </c>
      <c r="B9" s="10" t="e">
        <f>N61</f>
        <v>#DIV/0!</v>
      </c>
      <c r="C9" s="10" t="e">
        <f>O61</f>
        <v>#DIV/0!</v>
      </c>
      <c r="D9" s="10" t="e">
        <f>P61</f>
        <v>#DIV/0!</v>
      </c>
      <c r="E9" s="10" t="e">
        <f>Q61</f>
        <v>#DIV/0!</v>
      </c>
      <c r="F9" s="11"/>
      <c r="G9" s="12" t="s">
        <v>3</v>
      </c>
      <c r="H9" s="21">
        <f>COUNTIF('Assessment Input'!$F$2:$F$131,"w")</f>
        <v>0</v>
      </c>
      <c r="I9" s="11">
        <f>COUNTIF('Assessment Input'!$G$2:$G$131,"w")</f>
        <v>0</v>
      </c>
      <c r="J9" s="11">
        <f>COUNTIF('Assessment Input'!H$2:H$131,"w")</f>
        <v>0</v>
      </c>
      <c r="K9" s="22">
        <f>COUNTIF('Assessment Input'!I$2:I$131,"w")</f>
        <v>0</v>
      </c>
      <c r="L9" s="23"/>
      <c r="M9" s="9" t="s">
        <v>3</v>
      </c>
      <c r="N9" s="17">
        <f>COUNTIFS('Assessment Input'!$F$2:$F$131,"w", 'Assessment Input'!$B$2:$B$131, $M$3)</f>
        <v>0</v>
      </c>
      <c r="O9" s="18">
        <f>COUNTIFS('Assessment Input'!$G$2:$G$131,"w", 'Assessment Input'!$B$2:$B$131, $M$3)</f>
        <v>0</v>
      </c>
      <c r="P9" s="18">
        <f>COUNTIFS('Assessment Input'!$H$2:$H$131,"w", 'Assessment Input'!$B$2:$B$131, $M$3)</f>
        <v>0</v>
      </c>
      <c r="Q9" s="19">
        <f>COUNTIFS('Assessment Input'!$I$2:$I$131,"w", 'Assessment Input'!$B$2:$B$131, $M$3)</f>
        <v>0</v>
      </c>
      <c r="S9" s="9" t="s">
        <v>3</v>
      </c>
      <c r="T9" s="17">
        <f>COUNTIFS('Assessment Input'!$F$2:$F$131,"w", 'Assessment Input'!$B$2:$B$131, $S$3)</f>
        <v>0</v>
      </c>
      <c r="U9" s="18">
        <f>COUNTIFS('Assessment Input'!$G$2:$G$131,"w", 'Assessment Input'!$B$2:$B$131, $S$3)</f>
        <v>0</v>
      </c>
      <c r="V9" s="18">
        <f>COUNTIFS('Assessment Input'!$H$2:$H$131,"w", 'Assessment Input'!$B$2:$B$131, $S$3)</f>
        <v>0</v>
      </c>
      <c r="W9" s="19">
        <f>COUNTIFS('Assessment Input'!$I$2:$I$131,"w", 'Assessment Input'!$B$2:$B$131, $S$3)</f>
        <v>0</v>
      </c>
    </row>
    <row r="10" spans="1:23" x14ac:dyDescent="0.2">
      <c r="A10" s="20" t="s">
        <v>54</v>
      </c>
      <c r="B10" s="10">
        <f>T61</f>
        <v>1</v>
      </c>
      <c r="C10" s="10">
        <f>U61</f>
        <v>0</v>
      </c>
      <c r="D10" s="10">
        <f>V61</f>
        <v>1</v>
      </c>
      <c r="E10" s="10">
        <f>W61</f>
        <v>1</v>
      </c>
      <c r="F10" s="11"/>
      <c r="G10" s="12" t="s">
        <v>4</v>
      </c>
      <c r="H10" s="24">
        <f>COUNTIFS('Assessment Input'!$A$2:$A$131,"?*",'Assessment Input'!$F$2:$F$131,"")</f>
        <v>0</v>
      </c>
      <c r="I10" s="25">
        <f>COUNTIFS('Assessment Input'!$A$2:$A$131,"?*",'Assessment Input'!$G$2:$G$131,"")</f>
        <v>0</v>
      </c>
      <c r="J10" s="25">
        <f>COUNTIFS('Assessment Input'!$A$2:$A$131,"?*",'Assessment Input'!$H$2:$H$131,"")</f>
        <v>0</v>
      </c>
      <c r="K10" s="26">
        <f>COUNTIFS('Assessment Input'!$A$2:$A$131,"?*",'Assessment Input'!$I$2:$I$131,"")</f>
        <v>0</v>
      </c>
      <c r="L10" s="23"/>
      <c r="M10" s="9" t="s">
        <v>4</v>
      </c>
      <c r="N10" s="21">
        <f>COUNTIFS('Assessment Input'!$F$2:$F$131,"", 'Assessment Input'!$B$2:$B$131, $M$3)</f>
        <v>0</v>
      </c>
      <c r="O10" s="11">
        <f>COUNTIFS('Assessment Input'!$G$2:$G$131,"", 'Assessment Input'!$B$2:$B$131, $M$3)</f>
        <v>0</v>
      </c>
      <c r="P10" s="11">
        <f>COUNTIFS('Assessment Input'!$H$2:$H$131,"", 'Assessment Input'!$B$2:$B$131, $M$3)</f>
        <v>0</v>
      </c>
      <c r="Q10" s="22">
        <f>COUNTIFS('Assessment Input'!$I$2:$I$131,"", 'Assessment Input'!$B$2:$B$131, $M$3)</f>
        <v>0</v>
      </c>
      <c r="S10" s="9" t="s">
        <v>4</v>
      </c>
      <c r="T10" s="21">
        <f>COUNTIFS('Assessment Input'!$F$2:$F$131,"", 'Assessment Input'!$B$2:$B$131, $S$3)</f>
        <v>0</v>
      </c>
      <c r="U10" s="11">
        <f>COUNTIFS('Assessment Input'!$G$2:$G$131,"", 'Assessment Input'!$B$2:$B$131, $S$3)</f>
        <v>0</v>
      </c>
      <c r="V10" s="11">
        <f>COUNTIFS('Assessment Input'!$H$2:$H$131,"", 'Assessment Input'!$B$2:$B$131, $S$3)</f>
        <v>0</v>
      </c>
      <c r="W10" s="22">
        <f>COUNTIFS('Assessment Input'!$I$2:$I$131,"", 'Assessment Input'!$B$2:$B$131, $S$3)</f>
        <v>0</v>
      </c>
    </row>
    <row r="11" spans="1:23" x14ac:dyDescent="0.2">
      <c r="A11" s="27"/>
      <c r="F11" s="11"/>
      <c r="G11" s="12" t="s">
        <v>2</v>
      </c>
      <c r="H11" s="17">
        <f>COUNTIF('Assessment Input'!$F$2:$F$131,"A")</f>
        <v>0</v>
      </c>
      <c r="I11" s="18">
        <f>COUNTIF('Assessment Input'!$G$2:$G$131,"A")</f>
        <v>0</v>
      </c>
      <c r="J11" s="18">
        <f>COUNTIF('Assessment Input'!$H$2:$H$131,"A")</f>
        <v>0</v>
      </c>
      <c r="K11" s="19">
        <f>COUNTIF('Assessment Input'!$I$2:$I$131,"A")</f>
        <v>0</v>
      </c>
      <c r="L11" s="23"/>
      <c r="M11" s="9" t="s">
        <v>2</v>
      </c>
      <c r="N11" s="24">
        <f>COUNTIFS('Assessment Input'!$F$2:$F$131,"A", 'Assessment Input'!$B$2:$B$131, $M$3)</f>
        <v>0</v>
      </c>
      <c r="O11" s="25">
        <f>COUNTIFS('Assessment Input'!$G$2:$G$131,"A", 'Assessment Input'!$B$2:$B$131, $M$3)</f>
        <v>0</v>
      </c>
      <c r="P11" s="25">
        <f>COUNTIFS('Assessment Input'!$H$2:$H$131,"A", 'Assessment Input'!$B$2:$B$131, $M$3)</f>
        <v>0</v>
      </c>
      <c r="Q11" s="26">
        <f>COUNTIFS('Assessment Input'!$I$2:$I$131,"A", 'Assessment Input'!$B$2:$B$131, $M$3)</f>
        <v>0</v>
      </c>
      <c r="S11" s="9" t="s">
        <v>2</v>
      </c>
      <c r="T11" s="24">
        <f>COUNTIFS('Assessment Input'!$F$2:$F$131,"A", 'Assessment Input'!$B$2:$B$131, $S$3)</f>
        <v>0</v>
      </c>
      <c r="U11" s="25">
        <f>COUNTIFS('Assessment Input'!$G$2:$G$131,"A", 'Assessment Input'!$B$2:$B$131, $S$3)</f>
        <v>0</v>
      </c>
      <c r="V11" s="25">
        <f>COUNTIFS('Assessment Input'!$H$2:$H$131,"A", 'Assessment Input'!$B$2:$B$131, $S$3)</f>
        <v>0</v>
      </c>
      <c r="W11" s="26">
        <f>COUNTIFS('Assessment Input'!$I$2:$I$131,"A", 'Assessment Input'!$B$2:$B$131, $S$3)</f>
        <v>0</v>
      </c>
    </row>
    <row r="12" spans="1:23" x14ac:dyDescent="0.2">
      <c r="A12" s="27"/>
      <c r="B12" s="109" t="s">
        <v>55</v>
      </c>
      <c r="C12" s="110"/>
      <c r="D12" s="110"/>
      <c r="E12" s="111"/>
      <c r="F12" s="11"/>
      <c r="G12" s="12" t="s">
        <v>5</v>
      </c>
      <c r="H12" s="17">
        <f>SUM(H4:H11)</f>
        <v>1</v>
      </c>
      <c r="I12" s="18">
        <f>SUM(I4:I11)</f>
        <v>1</v>
      </c>
      <c r="J12" s="18">
        <f>SUM(J4:J11)</f>
        <v>1</v>
      </c>
      <c r="K12" s="19">
        <f>SUM(K4:K11)</f>
        <v>1</v>
      </c>
      <c r="L12" s="23"/>
      <c r="M12" s="9" t="s">
        <v>5</v>
      </c>
      <c r="N12" s="17">
        <f>SUM(N4:N11)</f>
        <v>1</v>
      </c>
      <c r="O12" s="18">
        <f>SUM(O4:O11)</f>
        <v>1</v>
      </c>
      <c r="P12" s="18">
        <f>SUM(P4:P11)</f>
        <v>1</v>
      </c>
      <c r="Q12" s="19">
        <f>SUM(Q4:Q11)</f>
        <v>1</v>
      </c>
      <c r="S12" s="9" t="s">
        <v>5</v>
      </c>
      <c r="T12" s="17">
        <f>SUM(T4:T11)</f>
        <v>0</v>
      </c>
      <c r="U12" s="18">
        <f>SUM(U4:U11)</f>
        <v>0</v>
      </c>
      <c r="V12" s="18">
        <f>SUM(V4:V11)</f>
        <v>0</v>
      </c>
      <c r="W12" s="19">
        <f>SUM(W4:W11)</f>
        <v>0</v>
      </c>
    </row>
    <row r="13" spans="1:23" x14ac:dyDescent="0.2">
      <c r="A13" s="9" t="s">
        <v>52</v>
      </c>
      <c r="B13" s="10">
        <f>H26</f>
        <v>0</v>
      </c>
      <c r="C13" s="10">
        <f>I26</f>
        <v>0</v>
      </c>
      <c r="D13" s="10">
        <f>J26</f>
        <v>1</v>
      </c>
      <c r="E13" s="10">
        <f>K26</f>
        <v>0</v>
      </c>
      <c r="F13" s="11"/>
      <c r="G13" s="28"/>
      <c r="H13" s="29"/>
      <c r="I13" s="29"/>
      <c r="J13" s="29"/>
      <c r="K13" s="29"/>
      <c r="L13" s="23"/>
      <c r="M13" s="30"/>
      <c r="N13" s="11"/>
      <c r="O13" s="11"/>
      <c r="P13" s="11"/>
      <c r="Q13" s="11"/>
      <c r="S13" s="30"/>
      <c r="T13" s="11"/>
      <c r="U13" s="11"/>
      <c r="V13" s="11"/>
      <c r="W13" s="11"/>
    </row>
    <row r="14" spans="1:23" x14ac:dyDescent="0.2">
      <c r="A14" s="9" t="s">
        <v>22</v>
      </c>
      <c r="B14" s="10">
        <f>N26</f>
        <v>0</v>
      </c>
      <c r="C14" s="10">
        <f>O26</f>
        <v>0</v>
      </c>
      <c r="D14" s="10">
        <f>P26</f>
        <v>1</v>
      </c>
      <c r="E14" s="10">
        <f>Q26</f>
        <v>0</v>
      </c>
      <c r="F14" s="11"/>
      <c r="G14" s="30"/>
      <c r="H14" s="99" t="str">
        <f>'Assessment Input'!$K$11 &amp;": "&amp;Sheet1!$I$5&amp;" (/"&amp;B23&amp;")"</f>
        <v>All Pupils: % at (/1)</v>
      </c>
      <c r="I14" s="100"/>
      <c r="J14" s="100"/>
      <c r="K14" s="101"/>
      <c r="L14" s="23"/>
      <c r="M14" s="30"/>
      <c r="N14" s="99" t="str">
        <f>'Assessment Input'!$K$12 &amp;": "&amp;Sheet1!$I$5&amp;" (/"&amp;B24&amp;")"</f>
        <v>Disadvantaged: % at (/1)</v>
      </c>
      <c r="O14" s="100"/>
      <c r="P14" s="100"/>
      <c r="Q14" s="101"/>
      <c r="S14" s="30"/>
      <c r="T14" s="99" t="str">
        <f>'Assessment Input'!$K$13 &amp;": "&amp;Sheet1!$I$5&amp;" (/"&amp;B25&amp;")"</f>
        <v>Non disadvantaged: % at (/0)</v>
      </c>
      <c r="U14" s="100"/>
      <c r="V14" s="100"/>
      <c r="W14" s="101"/>
    </row>
    <row r="15" spans="1:23" x14ac:dyDescent="0.2">
      <c r="A15" s="20" t="s">
        <v>53</v>
      </c>
      <c r="B15" s="10" t="e">
        <f>T26</f>
        <v>#DIV/0!</v>
      </c>
      <c r="C15" s="10" t="e">
        <f>U26</f>
        <v>#DIV/0!</v>
      </c>
      <c r="D15" s="10" t="e">
        <f>V26</f>
        <v>#DIV/0!</v>
      </c>
      <c r="E15" s="10" t="e">
        <f>W26</f>
        <v>#DIV/0!</v>
      </c>
      <c r="F15" s="11"/>
      <c r="G15" s="12" t="s">
        <v>34</v>
      </c>
      <c r="H15" s="31">
        <f>H4/'Assessment Input'!$L$11</f>
        <v>0</v>
      </c>
      <c r="I15" s="32">
        <f>I4/'Assessment Input'!$L$11</f>
        <v>0</v>
      </c>
      <c r="J15" s="32">
        <f>J4/'Assessment Input'!$L$11</f>
        <v>1</v>
      </c>
      <c r="K15" s="33">
        <f>K4/'Assessment Input'!$L$11</f>
        <v>0</v>
      </c>
      <c r="L15" s="23"/>
      <c r="M15" s="9" t="s">
        <v>34</v>
      </c>
      <c r="N15" s="31">
        <f>N4/'Assessment Input'!$L$12</f>
        <v>0</v>
      </c>
      <c r="O15" s="32">
        <f>O4/'Assessment Input'!$L$12</f>
        <v>0</v>
      </c>
      <c r="P15" s="32">
        <f>P4/'Assessment Input'!$L$12</f>
        <v>1</v>
      </c>
      <c r="Q15" s="33">
        <f>Q4/'Assessment Input'!$L$12</f>
        <v>0</v>
      </c>
      <c r="S15" s="9" t="s">
        <v>34</v>
      </c>
      <c r="T15" s="31" t="e">
        <f>T4/'Assessment Input'!$L$13</f>
        <v>#DIV/0!</v>
      </c>
      <c r="U15" s="32" t="e">
        <f>U4/'Assessment Input'!$L$13</f>
        <v>#DIV/0!</v>
      </c>
      <c r="V15" s="32" t="e">
        <f>V4/'Assessment Input'!$L$13</f>
        <v>#DIV/0!</v>
      </c>
      <c r="W15" s="33" t="e">
        <f>W4/'Assessment Input'!$L$13</f>
        <v>#DIV/0!</v>
      </c>
    </row>
    <row r="16" spans="1:23" x14ac:dyDescent="0.2">
      <c r="A16" s="20" t="s">
        <v>46</v>
      </c>
      <c r="B16" s="10">
        <f>B60</f>
        <v>0</v>
      </c>
      <c r="C16" s="10">
        <f>C60</f>
        <v>0</v>
      </c>
      <c r="D16" s="10">
        <f>D60</f>
        <v>1</v>
      </c>
      <c r="E16" s="10">
        <f>E60</f>
        <v>0</v>
      </c>
      <c r="F16" s="11"/>
      <c r="G16" s="12" t="s">
        <v>21</v>
      </c>
      <c r="H16" s="34">
        <f>H5/'Assessment Input'!$L$11</f>
        <v>1</v>
      </c>
      <c r="I16" s="35">
        <f>I5/'Assessment Input'!$L$11</f>
        <v>0</v>
      </c>
      <c r="J16" s="35">
        <f>J5/'Assessment Input'!$L$11</f>
        <v>0</v>
      </c>
      <c r="K16" s="36">
        <f>K5/'Assessment Input'!$L$11</f>
        <v>1</v>
      </c>
      <c r="L16" s="23"/>
      <c r="M16" s="9" t="s">
        <v>21</v>
      </c>
      <c r="N16" s="34">
        <f>N5/'Assessment Input'!$L$12</f>
        <v>1</v>
      </c>
      <c r="O16" s="35">
        <f>O5/'Assessment Input'!$L$12</f>
        <v>0</v>
      </c>
      <c r="P16" s="35">
        <f>P5/'Assessment Input'!$L$12</f>
        <v>0</v>
      </c>
      <c r="Q16" s="36">
        <f>Q5/'Assessment Input'!$L$12</f>
        <v>1</v>
      </c>
      <c r="S16" s="9" t="s">
        <v>21</v>
      </c>
      <c r="T16" s="34" t="e">
        <f>T5/'Assessment Input'!$L$13</f>
        <v>#DIV/0!</v>
      </c>
      <c r="U16" s="35" t="e">
        <f>U5/'Assessment Input'!$L$13</f>
        <v>#DIV/0!</v>
      </c>
      <c r="V16" s="35" t="e">
        <f>V5/'Assessment Input'!$L$13</f>
        <v>#DIV/0!</v>
      </c>
      <c r="W16" s="36" t="e">
        <f>W5/'Assessment Input'!$L$13</f>
        <v>#DIV/0!</v>
      </c>
    </row>
    <row r="17" spans="1:23" x14ac:dyDescent="0.2">
      <c r="A17" s="20" t="s">
        <v>47</v>
      </c>
      <c r="B17" s="10" t="e">
        <f>H60</f>
        <v>#DIV/0!</v>
      </c>
      <c r="C17" s="10" t="e">
        <f>I60</f>
        <v>#DIV/0!</v>
      </c>
      <c r="D17" s="10" t="e">
        <f>J60</f>
        <v>#DIV/0!</v>
      </c>
      <c r="E17" s="10" t="e">
        <f>K60</f>
        <v>#DIV/0!</v>
      </c>
      <c r="F17" s="11"/>
      <c r="G17" s="12" t="s">
        <v>31</v>
      </c>
      <c r="H17" s="37">
        <f>H6/'Assessment Input'!$L$11</f>
        <v>0</v>
      </c>
      <c r="I17" s="23">
        <f>I6/'Assessment Input'!$L$11</f>
        <v>1</v>
      </c>
      <c r="J17" s="23">
        <f>J6/'Assessment Input'!$L$11</f>
        <v>0</v>
      </c>
      <c r="K17" s="38">
        <f>K6/'Assessment Input'!$L$11</f>
        <v>0</v>
      </c>
      <c r="L17" s="23"/>
      <c r="M17" s="9" t="s">
        <v>31</v>
      </c>
      <c r="N17" s="31">
        <f>N6/'Assessment Input'!$L$12</f>
        <v>0</v>
      </c>
      <c r="O17" s="32">
        <f>O6/'Assessment Input'!$L$12</f>
        <v>1</v>
      </c>
      <c r="P17" s="32">
        <f>P6/'Assessment Input'!$L$12</f>
        <v>0</v>
      </c>
      <c r="Q17" s="33">
        <f>Q6/'Assessment Input'!$L$12</f>
        <v>0</v>
      </c>
      <c r="S17" s="9" t="s">
        <v>31</v>
      </c>
      <c r="T17" s="31" t="e">
        <f>T6/'Assessment Input'!$L$13</f>
        <v>#DIV/0!</v>
      </c>
      <c r="U17" s="32" t="e">
        <f>U6/'Assessment Input'!$L$13</f>
        <v>#DIV/0!</v>
      </c>
      <c r="V17" s="32" t="e">
        <f>V6/'Assessment Input'!$L$13</f>
        <v>#DIV/0!</v>
      </c>
      <c r="W17" s="33" t="e">
        <f>W6/'Assessment Input'!$L$13</f>
        <v>#DIV/0!</v>
      </c>
    </row>
    <row r="18" spans="1:23" x14ac:dyDescent="0.2">
      <c r="A18" s="20" t="s">
        <v>48</v>
      </c>
      <c r="B18" s="10" t="e">
        <f>N60</f>
        <v>#DIV/0!</v>
      </c>
      <c r="C18" s="10" t="e">
        <f>O60</f>
        <v>#DIV/0!</v>
      </c>
      <c r="D18" s="10" t="e">
        <f>P60</f>
        <v>#DIV/0!</v>
      </c>
      <c r="E18" s="10" t="e">
        <f>Q60</f>
        <v>#DIV/0!</v>
      </c>
      <c r="F18" s="11"/>
      <c r="G18" s="12" t="s">
        <v>33</v>
      </c>
      <c r="H18" s="37">
        <f>H7/'Assessment Input'!$L$11</f>
        <v>0</v>
      </c>
      <c r="I18" s="23">
        <f>I7/'Assessment Input'!$L$11</f>
        <v>0</v>
      </c>
      <c r="J18" s="23">
        <f>J7/'Assessment Input'!$L$11</f>
        <v>0</v>
      </c>
      <c r="K18" s="38">
        <f>K7/'Assessment Input'!$L$11</f>
        <v>0</v>
      </c>
      <c r="L18" s="23"/>
      <c r="M18" s="9" t="s">
        <v>33</v>
      </c>
      <c r="N18" s="37">
        <f>N7/'Assessment Input'!$L$12</f>
        <v>0</v>
      </c>
      <c r="O18" s="23">
        <f>O7/'Assessment Input'!$L$12</f>
        <v>0</v>
      </c>
      <c r="P18" s="23">
        <f>P7/'Assessment Input'!$L$12</f>
        <v>0</v>
      </c>
      <c r="Q18" s="38">
        <f>Q7/'Assessment Input'!$L$12</f>
        <v>0</v>
      </c>
      <c r="S18" s="9" t="s">
        <v>33</v>
      </c>
      <c r="T18" s="37" t="e">
        <f>T7/'Assessment Input'!$L$13</f>
        <v>#DIV/0!</v>
      </c>
      <c r="U18" s="23" t="e">
        <f>U7/'Assessment Input'!$L$13</f>
        <v>#DIV/0!</v>
      </c>
      <c r="V18" s="23" t="e">
        <f>V7/'Assessment Input'!$L$13</f>
        <v>#DIV/0!</v>
      </c>
      <c r="W18" s="38" t="e">
        <f>W7/'Assessment Input'!$L$13</f>
        <v>#DIV/0!</v>
      </c>
    </row>
    <row r="19" spans="1:23" x14ac:dyDescent="0.2">
      <c r="A19" s="20" t="s">
        <v>54</v>
      </c>
      <c r="B19" s="10">
        <f>T60</f>
        <v>0</v>
      </c>
      <c r="C19" s="10">
        <f>U60</f>
        <v>0</v>
      </c>
      <c r="D19" s="10">
        <f>V60</f>
        <v>1</v>
      </c>
      <c r="E19" s="10">
        <f>W60</f>
        <v>0</v>
      </c>
      <c r="F19" s="11"/>
      <c r="G19" s="12" t="s">
        <v>32</v>
      </c>
      <c r="H19" s="37">
        <f>H8/'Assessment Input'!$L$11</f>
        <v>0</v>
      </c>
      <c r="I19" s="23">
        <f>I8/'Assessment Input'!$L$11</f>
        <v>0</v>
      </c>
      <c r="J19" s="23">
        <f>J8/'Assessment Input'!$L$11</f>
        <v>0</v>
      </c>
      <c r="K19" s="38">
        <f>K8/'Assessment Input'!$L$11</f>
        <v>0</v>
      </c>
      <c r="L19" s="23"/>
      <c r="M19" s="9" t="s">
        <v>32</v>
      </c>
      <c r="N19" s="37">
        <f>N8/'Assessment Input'!$L$12</f>
        <v>0</v>
      </c>
      <c r="O19" s="23">
        <f>O8/'Assessment Input'!$L$12</f>
        <v>0</v>
      </c>
      <c r="P19" s="23">
        <f>P8/'Assessment Input'!$L$12</f>
        <v>0</v>
      </c>
      <c r="Q19" s="38">
        <f>Q8/'Assessment Input'!$L$12</f>
        <v>0</v>
      </c>
      <c r="S19" s="9" t="s">
        <v>32</v>
      </c>
      <c r="T19" s="37" t="e">
        <f>T8/'Assessment Input'!$L$13</f>
        <v>#DIV/0!</v>
      </c>
      <c r="U19" s="23" t="e">
        <f>U8/'Assessment Input'!$L$13</f>
        <v>#DIV/0!</v>
      </c>
      <c r="V19" s="23" t="e">
        <f>V8/'Assessment Input'!$L$13</f>
        <v>#DIV/0!</v>
      </c>
      <c r="W19" s="38" t="e">
        <f>W8/'Assessment Input'!$L$13</f>
        <v>#DIV/0!</v>
      </c>
    </row>
    <row r="20" spans="1:23" x14ac:dyDescent="0.2">
      <c r="F20" s="11"/>
      <c r="G20" s="12" t="s">
        <v>3</v>
      </c>
      <c r="H20" s="37">
        <f>H9/'Assessment Input'!$L$11</f>
        <v>0</v>
      </c>
      <c r="I20" s="23">
        <f>I9/'Assessment Input'!$L$11</f>
        <v>0</v>
      </c>
      <c r="J20" s="23">
        <f>J9/'Assessment Input'!$L$11</f>
        <v>0</v>
      </c>
      <c r="K20" s="38">
        <f>K9/'Assessment Input'!$L$11</f>
        <v>0</v>
      </c>
      <c r="L20" s="23"/>
      <c r="M20" s="9" t="s">
        <v>3</v>
      </c>
      <c r="N20" s="34">
        <f>N9/'Assessment Input'!$L$12</f>
        <v>0</v>
      </c>
      <c r="O20" s="35">
        <f>O9/'Assessment Input'!$L$12</f>
        <v>0</v>
      </c>
      <c r="P20" s="35">
        <f>P9/'Assessment Input'!$L$12</f>
        <v>0</v>
      </c>
      <c r="Q20" s="36">
        <f>Q9/'Assessment Input'!$L$12</f>
        <v>0</v>
      </c>
      <c r="S20" s="9" t="s">
        <v>3</v>
      </c>
      <c r="T20" s="34" t="e">
        <f>T9/'Assessment Input'!$L$13</f>
        <v>#DIV/0!</v>
      </c>
      <c r="U20" s="35" t="e">
        <f>U9/'Assessment Input'!$L$13</f>
        <v>#DIV/0!</v>
      </c>
      <c r="V20" s="35" t="e">
        <f>V9/'Assessment Input'!$L$13</f>
        <v>#DIV/0!</v>
      </c>
      <c r="W20" s="36" t="e">
        <f>W9/'Assessment Input'!$L$13</f>
        <v>#DIV/0!</v>
      </c>
    </row>
    <row r="21" spans="1:23" x14ac:dyDescent="0.2">
      <c r="B21" s="113" t="s">
        <v>57</v>
      </c>
      <c r="C21" s="113"/>
      <c r="D21" s="39"/>
      <c r="F21" s="11"/>
      <c r="G21" s="12" t="s">
        <v>4</v>
      </c>
      <c r="H21" s="40">
        <f>H10/'Assessment Input'!$L$11</f>
        <v>0</v>
      </c>
      <c r="I21" s="41">
        <f>I10/'Assessment Input'!$L$11</f>
        <v>0</v>
      </c>
      <c r="J21" s="41">
        <f>J10/'Assessment Input'!$L$11</f>
        <v>0</v>
      </c>
      <c r="K21" s="42">
        <f>K10/'Assessment Input'!$L$11</f>
        <v>0</v>
      </c>
      <c r="L21" s="23"/>
      <c r="M21" s="9" t="s">
        <v>4</v>
      </c>
      <c r="N21" s="37">
        <f>N10/'Assessment Input'!$L$12</f>
        <v>0</v>
      </c>
      <c r="O21" s="23">
        <f>O10/'Assessment Input'!$L$12</f>
        <v>0</v>
      </c>
      <c r="P21" s="23">
        <f>P10/'Assessment Input'!$L$12</f>
        <v>0</v>
      </c>
      <c r="Q21" s="38">
        <f>Q10/'Assessment Input'!$L$12</f>
        <v>0</v>
      </c>
      <c r="S21" s="9" t="s">
        <v>4</v>
      </c>
      <c r="T21" s="37" t="e">
        <f>T10/'Assessment Input'!$L$13</f>
        <v>#DIV/0!</v>
      </c>
      <c r="U21" s="23" t="e">
        <f>U10/'Assessment Input'!$L$13</f>
        <v>#DIV/0!</v>
      </c>
      <c r="V21" s="23" t="e">
        <f>V10/'Assessment Input'!$L$13</f>
        <v>#DIV/0!</v>
      </c>
      <c r="W21" s="38" t="e">
        <f>W10/'Assessment Input'!$L$13</f>
        <v>#DIV/0!</v>
      </c>
    </row>
    <row r="22" spans="1:23" x14ac:dyDescent="0.2">
      <c r="A22" s="43"/>
      <c r="B22" s="44" t="str">
        <f>'Assessment Input'!L10</f>
        <v>Number:</v>
      </c>
      <c r="C22" s="45" t="str">
        <f>'Assessment Input'!M10</f>
        <v>% of cohort</v>
      </c>
      <c r="D22" s="27"/>
      <c r="F22" s="11"/>
      <c r="G22" s="12" t="s">
        <v>2</v>
      </c>
      <c r="H22" s="40">
        <f>H11/'Assessment Input'!$L$11</f>
        <v>0</v>
      </c>
      <c r="I22" s="41">
        <f>I11/'Assessment Input'!$L$11</f>
        <v>0</v>
      </c>
      <c r="J22" s="41">
        <f>J11/'Assessment Input'!$L$11</f>
        <v>0</v>
      </c>
      <c r="K22" s="42">
        <f>K11/'Assessment Input'!$L$11</f>
        <v>0</v>
      </c>
      <c r="L22" s="23"/>
      <c r="M22" s="9" t="s">
        <v>2</v>
      </c>
      <c r="N22" s="40">
        <f>N11/'Assessment Input'!$L$12</f>
        <v>0</v>
      </c>
      <c r="O22" s="41">
        <f>O11/'Assessment Input'!$L$12</f>
        <v>0</v>
      </c>
      <c r="P22" s="41">
        <f>P11/'Assessment Input'!$L$12</f>
        <v>0</v>
      </c>
      <c r="Q22" s="42">
        <f>Q11/'Assessment Input'!$L$12</f>
        <v>0</v>
      </c>
      <c r="S22" s="9" t="s">
        <v>2</v>
      </c>
      <c r="T22" s="40" t="e">
        <f>T11/'Assessment Input'!$L$13</f>
        <v>#DIV/0!</v>
      </c>
      <c r="U22" s="41" t="e">
        <f>U11/'Assessment Input'!$L$13</f>
        <v>#DIV/0!</v>
      </c>
      <c r="V22" s="41" t="e">
        <f>V11/'Assessment Input'!$L$13</f>
        <v>#DIV/0!</v>
      </c>
      <c r="W22" s="42" t="e">
        <f>W11/'Assessment Input'!$L$13</f>
        <v>#DIV/0!</v>
      </c>
    </row>
    <row r="23" spans="1:23" x14ac:dyDescent="0.2">
      <c r="A23" s="9" t="str">
        <f>'Assessment Input'!K11</f>
        <v>All Pupils</v>
      </c>
      <c r="B23" s="46">
        <f>'Assessment Input'!L11</f>
        <v>1</v>
      </c>
      <c r="C23" s="47">
        <f>'Assessment Input'!M11</f>
        <v>1</v>
      </c>
      <c r="F23" s="11"/>
      <c r="G23" s="12" t="s">
        <v>5</v>
      </c>
      <c r="H23" s="34">
        <f>SUM(H15:H22)</f>
        <v>1</v>
      </c>
      <c r="I23" s="35">
        <f>SUM(I15:I22)</f>
        <v>1</v>
      </c>
      <c r="J23" s="35">
        <f>SUM(J15:J22)</f>
        <v>1</v>
      </c>
      <c r="K23" s="36">
        <f>SUM(K15:K22)</f>
        <v>1</v>
      </c>
      <c r="L23" s="48"/>
      <c r="M23" s="9" t="s">
        <v>5</v>
      </c>
      <c r="N23" s="34">
        <f>SUM(N15:N22)</f>
        <v>1</v>
      </c>
      <c r="O23" s="35">
        <f>SUM(O15:O22)</f>
        <v>1</v>
      </c>
      <c r="P23" s="35">
        <f>SUM(P15:P22)</f>
        <v>1</v>
      </c>
      <c r="Q23" s="36">
        <f>SUM(Q15:Q22)</f>
        <v>1</v>
      </c>
      <c r="S23" s="9" t="s">
        <v>5</v>
      </c>
      <c r="T23" s="34" t="e">
        <f>SUM(T15:T22)</f>
        <v>#DIV/0!</v>
      </c>
      <c r="U23" s="35" t="e">
        <f>SUM(U15:U22)</f>
        <v>#DIV/0!</v>
      </c>
      <c r="V23" s="35" t="e">
        <f>SUM(V15:V22)</f>
        <v>#DIV/0!</v>
      </c>
      <c r="W23" s="36" t="e">
        <f>SUM(W15:W22)</f>
        <v>#DIV/0!</v>
      </c>
    </row>
    <row r="24" spans="1:23" x14ac:dyDescent="0.2">
      <c r="A24" s="9" t="str">
        <f>'Assessment Input'!K12</f>
        <v>Disadvantaged</v>
      </c>
      <c r="B24" s="46">
        <f>'Assessment Input'!L12</f>
        <v>1</v>
      </c>
      <c r="C24" s="47">
        <f>'Assessment Input'!M12</f>
        <v>1</v>
      </c>
      <c r="F24" s="7"/>
      <c r="G24" s="28"/>
      <c r="L24" s="16"/>
      <c r="M24" s="30"/>
      <c r="N24" s="11"/>
      <c r="O24" s="11"/>
      <c r="P24" s="11"/>
      <c r="Q24" s="11"/>
      <c r="S24" s="30"/>
      <c r="T24" s="11"/>
      <c r="U24" s="11"/>
      <c r="V24" s="11"/>
      <c r="W24" s="11"/>
    </row>
    <row r="25" spans="1:23" x14ac:dyDescent="0.2">
      <c r="A25" s="9" t="str">
        <f>'Assessment Input'!K13</f>
        <v>Non disadvantaged</v>
      </c>
      <c r="B25" s="46">
        <f>'Assessment Input'!L13</f>
        <v>0</v>
      </c>
      <c r="C25" s="47">
        <f>'Assessment Input'!M13</f>
        <v>0</v>
      </c>
      <c r="F25" s="23"/>
      <c r="G25" s="9"/>
      <c r="H25" s="99" t="str">
        <f>'Assessment Input'!$K$11 &amp;": "&amp;Sheet1!$I$6&amp;" (/"&amp;B23&amp;")"</f>
        <v>All Pupils: % and above (/1)</v>
      </c>
      <c r="I25" s="100"/>
      <c r="J25" s="100"/>
      <c r="K25" s="101"/>
      <c r="L25" s="16"/>
      <c r="M25" s="9"/>
      <c r="N25" s="99" t="str">
        <f>'Assessment Input'!$K$12 &amp;": "&amp;Sheet1!$I$6&amp;" (/"&amp;B24&amp;")"</f>
        <v>Disadvantaged: % and above (/1)</v>
      </c>
      <c r="O25" s="100"/>
      <c r="P25" s="100"/>
      <c r="Q25" s="101"/>
      <c r="S25" s="9"/>
      <c r="T25" s="99" t="str">
        <f>'Assessment Input'!$K$13 &amp;": "&amp;Sheet1!$I$6&amp;" (/"&amp;B25&amp;")"</f>
        <v>Non disadvantaged: % and above (/0)</v>
      </c>
      <c r="U25" s="100"/>
      <c r="V25" s="100"/>
      <c r="W25" s="101"/>
    </row>
    <row r="26" spans="1:23" x14ac:dyDescent="0.2">
      <c r="A26" s="9" t="str">
        <f>'Assessment Input'!K14</f>
        <v>Males</v>
      </c>
      <c r="B26" s="46">
        <f>'Assessment Input'!L14</f>
        <v>1</v>
      </c>
      <c r="C26" s="47">
        <f>'Assessment Input'!M14</f>
        <v>1</v>
      </c>
      <c r="F26" s="23"/>
      <c r="G26" s="9" t="s">
        <v>34</v>
      </c>
      <c r="H26" s="31">
        <f>H15</f>
        <v>0</v>
      </c>
      <c r="I26" s="32">
        <f>I15</f>
        <v>0</v>
      </c>
      <c r="J26" s="32">
        <f>J15</f>
        <v>1</v>
      </c>
      <c r="K26" s="33">
        <f>K15</f>
        <v>0</v>
      </c>
      <c r="L26" s="16"/>
      <c r="M26" s="9" t="s">
        <v>34</v>
      </c>
      <c r="N26" s="31">
        <f>N15</f>
        <v>0</v>
      </c>
      <c r="O26" s="32">
        <f>O15</f>
        <v>0</v>
      </c>
      <c r="P26" s="32">
        <f>P15</f>
        <v>1</v>
      </c>
      <c r="Q26" s="33">
        <f>Q15</f>
        <v>0</v>
      </c>
      <c r="S26" s="9" t="s">
        <v>34</v>
      </c>
      <c r="T26" s="31" t="e">
        <f>T15</f>
        <v>#DIV/0!</v>
      </c>
      <c r="U26" s="32" t="e">
        <f>U15</f>
        <v>#DIV/0!</v>
      </c>
      <c r="V26" s="32" t="e">
        <f>V15</f>
        <v>#DIV/0!</v>
      </c>
      <c r="W26" s="33" t="e">
        <f>W15</f>
        <v>#DIV/0!</v>
      </c>
    </row>
    <row r="27" spans="1:23" x14ac:dyDescent="0.2">
      <c r="A27" s="9" t="str">
        <f>'Assessment Input'!K15</f>
        <v>Females</v>
      </c>
      <c r="B27" s="46">
        <f>'Assessment Input'!L15</f>
        <v>0</v>
      </c>
      <c r="C27" s="47">
        <f>'Assessment Input'!M15</f>
        <v>0</v>
      </c>
      <c r="F27" s="23"/>
      <c r="G27" s="9" t="s">
        <v>21</v>
      </c>
      <c r="H27" s="34">
        <f>SUM($H$15:H16)</f>
        <v>1</v>
      </c>
      <c r="I27" s="35">
        <f>SUM($I$15:I16)</f>
        <v>0</v>
      </c>
      <c r="J27" s="35">
        <f>SUM($J$15:J16)</f>
        <v>1</v>
      </c>
      <c r="K27" s="36">
        <f>SUM($K$15:K16)</f>
        <v>1</v>
      </c>
      <c r="L27" s="16"/>
      <c r="M27" s="9" t="s">
        <v>21</v>
      </c>
      <c r="N27" s="34">
        <f>SUM($N$15:N16)</f>
        <v>1</v>
      </c>
      <c r="O27" s="35">
        <f>SUM($O$15:O16)</f>
        <v>0</v>
      </c>
      <c r="P27" s="35">
        <f>SUM($P$15:P16)</f>
        <v>1</v>
      </c>
      <c r="Q27" s="36">
        <f>SUM($Q$15:Q16)</f>
        <v>1</v>
      </c>
      <c r="S27" s="9" t="s">
        <v>21</v>
      </c>
      <c r="T27" s="37" t="e">
        <f>SUM($T$15:T16)</f>
        <v>#DIV/0!</v>
      </c>
      <c r="U27" s="23" t="e">
        <f>SUM($U$15:U16)</f>
        <v>#DIV/0!</v>
      </c>
      <c r="V27" s="23" t="e">
        <f>SUM($V$15:V16)</f>
        <v>#DIV/0!</v>
      </c>
      <c r="W27" s="38" t="e">
        <f>SUM($W$15:W16)</f>
        <v>#DIV/0!</v>
      </c>
    </row>
    <row r="28" spans="1:23" x14ac:dyDescent="0.2">
      <c r="A28" s="9" t="str">
        <f>'Assessment Input'!K16</f>
        <v>SEN</v>
      </c>
      <c r="B28" s="46">
        <f>'Assessment Input'!L16</f>
        <v>0</v>
      </c>
      <c r="C28" s="47">
        <f>'Assessment Input'!M16</f>
        <v>0</v>
      </c>
      <c r="F28" s="23"/>
      <c r="G28" s="9" t="s">
        <v>31</v>
      </c>
      <c r="H28" s="37">
        <f>SUM($H$15:H17)</f>
        <v>1</v>
      </c>
      <c r="I28" s="23">
        <f>SUM($I$15:I17)</f>
        <v>1</v>
      </c>
      <c r="J28" s="23">
        <f>SUM($J$15:J17)</f>
        <v>1</v>
      </c>
      <c r="K28" s="38">
        <f>SUM($K$15:K17)</f>
        <v>1</v>
      </c>
      <c r="L28" s="16"/>
      <c r="M28" s="9" t="s">
        <v>31</v>
      </c>
      <c r="N28" s="31">
        <f>SUM($N$15:N17)</f>
        <v>1</v>
      </c>
      <c r="O28" s="32">
        <f>SUM($O$15:O17)</f>
        <v>1</v>
      </c>
      <c r="P28" s="32">
        <f>SUM($P$15:P17)</f>
        <v>1</v>
      </c>
      <c r="Q28" s="33">
        <f>SUM($Q$15:Q17)</f>
        <v>1</v>
      </c>
      <c r="S28" s="9" t="s">
        <v>31</v>
      </c>
      <c r="T28" s="31" t="e">
        <f>SUM($T$15:T17)</f>
        <v>#DIV/0!</v>
      </c>
      <c r="U28" s="32" t="e">
        <f>SUM($U$15:U17)</f>
        <v>#DIV/0!</v>
      </c>
      <c r="V28" s="32" t="e">
        <f>SUM($V$15:V17)</f>
        <v>#DIV/0!</v>
      </c>
      <c r="W28" s="33" t="e">
        <f>SUM($W$15:W17)</f>
        <v>#DIV/0!</v>
      </c>
    </row>
    <row r="29" spans="1:23" x14ac:dyDescent="0.2">
      <c r="A29" s="9" t="str">
        <f>'Assessment Input'!K17</f>
        <v>Non SEN</v>
      </c>
      <c r="B29" s="46">
        <f>'Assessment Input'!L17</f>
        <v>1</v>
      </c>
      <c r="C29" s="47">
        <f>'Assessment Input'!M17</f>
        <v>1</v>
      </c>
      <c r="F29" s="23"/>
      <c r="G29" s="9" t="s">
        <v>33</v>
      </c>
      <c r="H29" s="37">
        <f>SUM($H$15:H18)</f>
        <v>1</v>
      </c>
      <c r="I29" s="23">
        <f>SUM($I$15:I18)</f>
        <v>1</v>
      </c>
      <c r="J29" s="23">
        <f>SUM($J$15:J18)</f>
        <v>1</v>
      </c>
      <c r="K29" s="38">
        <f>SUM($K$15:K18)</f>
        <v>1</v>
      </c>
      <c r="L29" s="16"/>
      <c r="M29" s="9" t="s">
        <v>33</v>
      </c>
      <c r="N29" s="37">
        <f>SUM($N$15:N18)</f>
        <v>1</v>
      </c>
      <c r="O29" s="23">
        <f>SUM($O$15:O18)</f>
        <v>1</v>
      </c>
      <c r="P29" s="23">
        <f>SUM($P$15:P18)</f>
        <v>1</v>
      </c>
      <c r="Q29" s="38">
        <f>SUM($Q$15:Q18)</f>
        <v>1</v>
      </c>
      <c r="S29" s="9" t="s">
        <v>33</v>
      </c>
      <c r="T29" s="37" t="e">
        <f>SUM($T$15:T18)</f>
        <v>#DIV/0!</v>
      </c>
      <c r="U29" s="23" t="e">
        <f>SUM($U$15:U18)</f>
        <v>#DIV/0!</v>
      </c>
      <c r="V29" s="23" t="e">
        <f>SUM($V$15:V18)</f>
        <v>#DIV/0!</v>
      </c>
      <c r="W29" s="38" t="e">
        <f>SUM($W$15:W18)</f>
        <v>#DIV/0!</v>
      </c>
    </row>
    <row r="30" spans="1:23" x14ac:dyDescent="0.2">
      <c r="A30" s="9" t="str">
        <f>'Assessment Input'!K18</f>
        <v>Class 1</v>
      </c>
      <c r="B30" s="46">
        <f>'Assessment Input'!L18</f>
        <v>1</v>
      </c>
      <c r="C30" s="47">
        <f>'Assessment Input'!M18</f>
        <v>1</v>
      </c>
      <c r="F30" s="23"/>
      <c r="G30" s="9" t="s">
        <v>32</v>
      </c>
      <c r="H30" s="37">
        <f>SUM($H$15:H19)</f>
        <v>1</v>
      </c>
      <c r="I30" s="23">
        <f>SUM($I$15:I19)</f>
        <v>1</v>
      </c>
      <c r="J30" s="23">
        <f>SUM($J$15:J19)</f>
        <v>1</v>
      </c>
      <c r="K30" s="38">
        <f>SUM($K$15:K19)</f>
        <v>1</v>
      </c>
      <c r="L30" s="16"/>
      <c r="M30" s="9" t="s">
        <v>32</v>
      </c>
      <c r="N30" s="37">
        <f>SUM($N$15:N19)</f>
        <v>1</v>
      </c>
      <c r="O30" s="23">
        <f>SUM($O$15:O19)</f>
        <v>1</v>
      </c>
      <c r="P30" s="23">
        <f>SUM($P$15:P19)</f>
        <v>1</v>
      </c>
      <c r="Q30" s="38">
        <f>SUM($Q$15:Q19)</f>
        <v>1</v>
      </c>
      <c r="S30" s="9" t="s">
        <v>32</v>
      </c>
      <c r="T30" s="37" t="e">
        <f>SUM($T$15:T19)</f>
        <v>#DIV/0!</v>
      </c>
      <c r="U30" s="23" t="e">
        <f>SUM($U$15:U19)</f>
        <v>#DIV/0!</v>
      </c>
      <c r="V30" s="23" t="e">
        <f>SUM($V$15:V19)</f>
        <v>#DIV/0!</v>
      </c>
      <c r="W30" s="38" t="e">
        <f>SUM($W$15:W19)</f>
        <v>#DIV/0!</v>
      </c>
    </row>
    <row r="31" spans="1:23" x14ac:dyDescent="0.2">
      <c r="A31" s="9" t="str">
        <f>'Assessment Input'!K19</f>
        <v>Class 2</v>
      </c>
      <c r="B31" s="46">
        <f>'Assessment Input'!L19</f>
        <v>0</v>
      </c>
      <c r="C31" s="47">
        <f>'Assessment Input'!M19</f>
        <v>0</v>
      </c>
      <c r="F31" s="23"/>
      <c r="G31" s="9" t="s">
        <v>3</v>
      </c>
      <c r="H31" s="37">
        <f>SUM($H$15:H20)</f>
        <v>1</v>
      </c>
      <c r="I31" s="23">
        <f>SUM($I$15:I20)</f>
        <v>1</v>
      </c>
      <c r="J31" s="23">
        <f>SUM($J$15:J20)</f>
        <v>1</v>
      </c>
      <c r="K31" s="38">
        <f>SUM($K$15:K20)</f>
        <v>1</v>
      </c>
      <c r="L31" s="48"/>
      <c r="M31" s="9" t="s">
        <v>3</v>
      </c>
      <c r="N31" s="34">
        <f>SUM($N$15:N20)</f>
        <v>1</v>
      </c>
      <c r="O31" s="35">
        <f>SUM($O$15:O20)</f>
        <v>1</v>
      </c>
      <c r="P31" s="35">
        <f>SUM($P$15:P20)</f>
        <v>1</v>
      </c>
      <c r="Q31" s="36">
        <f>SUM($Q$15:Q20)</f>
        <v>1</v>
      </c>
      <c r="S31" s="9" t="s">
        <v>3</v>
      </c>
      <c r="T31" s="34" t="e">
        <f>SUM($T$15:T20)</f>
        <v>#DIV/0!</v>
      </c>
      <c r="U31" s="35" t="e">
        <f>SUM($U$15:U20)</f>
        <v>#DIV/0!</v>
      </c>
      <c r="V31" s="35" t="e">
        <f>SUM($V$15:V20)</f>
        <v>#DIV/0!</v>
      </c>
      <c r="W31" s="36" t="e">
        <f>SUM($W$15:W20)</f>
        <v>#DIV/0!</v>
      </c>
    </row>
    <row r="32" spans="1:23" x14ac:dyDescent="0.2">
      <c r="A32" s="9" t="str">
        <f>'Assessment Input'!K20</f>
        <v>Class 3</v>
      </c>
      <c r="B32" s="46">
        <f>'Assessment Input'!L20</f>
        <v>0</v>
      </c>
      <c r="C32" s="47">
        <f>'Assessment Input'!M20</f>
        <v>0</v>
      </c>
      <c r="F32" s="23"/>
      <c r="G32" s="9" t="s">
        <v>4</v>
      </c>
      <c r="H32" s="40">
        <f>SUM($H$15:H21)</f>
        <v>1</v>
      </c>
      <c r="I32" s="41">
        <f>SUM($I$15:I21)</f>
        <v>1</v>
      </c>
      <c r="J32" s="41">
        <f>SUM($J$15:J21)</f>
        <v>1</v>
      </c>
      <c r="K32" s="42">
        <f>SUM($K$15:K21)</f>
        <v>1</v>
      </c>
      <c r="L32" s="49"/>
      <c r="M32" s="9" t="s">
        <v>4</v>
      </c>
      <c r="N32" s="34">
        <f>SUM($N$15:N21)</f>
        <v>1</v>
      </c>
      <c r="O32" s="35">
        <f>SUM($O$15:O21)</f>
        <v>1</v>
      </c>
      <c r="P32" s="35">
        <f>SUM($P$15:P21)</f>
        <v>1</v>
      </c>
      <c r="Q32" s="36">
        <f>SUM($Q$15:Q21)</f>
        <v>1</v>
      </c>
      <c r="S32" s="9" t="s">
        <v>4</v>
      </c>
      <c r="T32" s="34" t="e">
        <f>SUM($T$15:T21)</f>
        <v>#DIV/0!</v>
      </c>
      <c r="U32" s="35" t="e">
        <f>SUM($U$15:U21)</f>
        <v>#DIV/0!</v>
      </c>
      <c r="V32" s="35" t="e">
        <f>SUM($V$15:V21)</f>
        <v>#DIV/0!</v>
      </c>
      <c r="W32" s="36" t="e">
        <f>SUM($W$15:W21)</f>
        <v>#DIV/0!</v>
      </c>
    </row>
    <row r="33" spans="1:23" x14ac:dyDescent="0.2">
      <c r="A33" s="9" t="str">
        <f>'Assessment Input'!K21</f>
        <v>Class 4</v>
      </c>
      <c r="B33" s="46">
        <f>'Assessment Input'!L21</f>
        <v>0</v>
      </c>
      <c r="C33" s="47">
        <f>'Assessment Input'!M21</f>
        <v>0</v>
      </c>
      <c r="F33" s="23"/>
      <c r="G33" s="9" t="s">
        <v>2</v>
      </c>
      <c r="H33" s="34">
        <f>SUM($H$15:H22)</f>
        <v>1</v>
      </c>
      <c r="I33" s="35">
        <f>SUM($I$15:I22)</f>
        <v>1</v>
      </c>
      <c r="J33" s="35">
        <f>SUM($J$15:J22)</f>
        <v>1</v>
      </c>
      <c r="K33" s="36">
        <f>SUM($K$15:K22)</f>
        <v>1</v>
      </c>
      <c r="L33" s="49"/>
      <c r="M33" s="9" t="s">
        <v>2</v>
      </c>
      <c r="N33" s="34">
        <f>SUM($N$15:N22)</f>
        <v>1</v>
      </c>
      <c r="O33" s="35">
        <f>SUM($O$15:O22)</f>
        <v>1</v>
      </c>
      <c r="P33" s="35">
        <f>SUM($P$15:P22)</f>
        <v>1</v>
      </c>
      <c r="Q33" s="36">
        <f>SUM($Q$15:Q22)</f>
        <v>1</v>
      </c>
      <c r="S33" s="9" t="s">
        <v>2</v>
      </c>
      <c r="T33" s="34" t="e">
        <f>SUM($T$15:T22)</f>
        <v>#DIV/0!</v>
      </c>
      <c r="U33" s="35" t="e">
        <f>SUM($U$15:U22)</f>
        <v>#DIV/0!</v>
      </c>
      <c r="V33" s="35" t="e">
        <f>SUM($V$15:V22)</f>
        <v>#DIV/0!</v>
      </c>
      <c r="W33" s="36" t="e">
        <f>SUM($W$15:W22)</f>
        <v>#DIV/0!</v>
      </c>
    </row>
    <row r="34" spans="1:23" x14ac:dyDescent="0.2">
      <c r="A34" s="27"/>
      <c r="B34" s="11"/>
      <c r="C34" s="11"/>
      <c r="D34" s="11"/>
      <c r="E34" s="11"/>
      <c r="F34" s="11"/>
      <c r="G34" s="50"/>
      <c r="H34" s="49"/>
      <c r="I34" s="49"/>
      <c r="J34" s="49"/>
      <c r="K34" s="49"/>
      <c r="L34" s="49"/>
    </row>
    <row r="35" spans="1:23" x14ac:dyDescent="0.2">
      <c r="B35" s="108" t="s">
        <v>11</v>
      </c>
      <c r="C35" s="108"/>
      <c r="D35" s="108"/>
      <c r="E35" s="108"/>
      <c r="F35" s="108"/>
      <c r="G35" s="108"/>
      <c r="H35" s="108"/>
      <c r="I35" s="108"/>
      <c r="J35" s="108"/>
      <c r="K35" s="108"/>
      <c r="L35" s="27"/>
      <c r="N35" s="108" t="s">
        <v>48</v>
      </c>
      <c r="O35" s="108"/>
      <c r="P35" s="108"/>
      <c r="Q35" s="108"/>
      <c r="R35" s="108"/>
      <c r="S35" s="108"/>
      <c r="T35" s="108"/>
      <c r="U35" s="108"/>
      <c r="V35" s="108"/>
      <c r="W35" s="108"/>
    </row>
    <row r="36" spans="1:23" x14ac:dyDescent="0.2">
      <c r="B36" s="51" t="str">
        <f>'Assessment Input'!$F$1</f>
        <v>Reading</v>
      </c>
      <c r="C36" s="51" t="str">
        <f>'Assessment Input'!$G$1</f>
        <v>Writing</v>
      </c>
      <c r="D36" s="51" t="str">
        <f>'Assessment Input'!$H$1</f>
        <v>Maths</v>
      </c>
      <c r="E36" s="51" t="str">
        <f>'Assessment Input'!$I$1</f>
        <v xml:space="preserve">Science </v>
      </c>
      <c r="G36" s="50"/>
      <c r="H36" s="51" t="str">
        <f>'Assessment Input'!$F$1</f>
        <v>Reading</v>
      </c>
      <c r="I36" s="51" t="str">
        <f>'Assessment Input'!$G$1</f>
        <v>Writing</v>
      </c>
      <c r="J36" s="51" t="str">
        <f>'Assessment Input'!$H$1</f>
        <v>Maths</v>
      </c>
      <c r="K36" s="51" t="str">
        <f>'Assessment Input'!$I$1</f>
        <v xml:space="preserve">Science </v>
      </c>
      <c r="L36" s="27"/>
      <c r="N36" s="51" t="str">
        <f>'Assessment Input'!$F$1</f>
        <v>Reading</v>
      </c>
      <c r="O36" s="51" t="str">
        <f>'Assessment Input'!$G$1</f>
        <v>Writing</v>
      </c>
      <c r="P36" s="51" t="str">
        <f>'Assessment Input'!$H$1</f>
        <v>Maths</v>
      </c>
      <c r="Q36" s="51" t="str">
        <f>'Assessment Input'!$I$1</f>
        <v xml:space="preserve">Science </v>
      </c>
      <c r="T36" s="51" t="str">
        <f>'Assessment Input'!$F$1</f>
        <v>Reading</v>
      </c>
      <c r="U36" s="51" t="str">
        <f>'Assessment Input'!$G$1</f>
        <v>Writing</v>
      </c>
      <c r="V36" s="51" t="str">
        <f>'Assessment Input'!$H$1</f>
        <v>Maths</v>
      </c>
      <c r="W36" s="51" t="str">
        <f>'Assessment Input'!$I$1</f>
        <v xml:space="preserve">Science </v>
      </c>
    </row>
    <row r="37" spans="1:23" x14ac:dyDescent="0.2">
      <c r="A37" s="8" t="s">
        <v>13</v>
      </c>
      <c r="B37" s="99" t="str">
        <f>'Assessment Input'!$K$14 &amp;": "&amp;Sheet1!$I$4&amp;" (/"&amp;B26&amp;")"</f>
        <v>Males: Number at (/1)</v>
      </c>
      <c r="C37" s="100"/>
      <c r="D37" s="100"/>
      <c r="E37" s="101"/>
      <c r="G37" s="8" t="s">
        <v>12</v>
      </c>
      <c r="H37" s="99" t="str">
        <f>'Assessment Input'!$K$15 &amp;": "&amp;Sheet1!$I$4&amp;" (/"&amp;B27&amp;")"</f>
        <v>Females: Number at (/0)</v>
      </c>
      <c r="I37" s="100"/>
      <c r="J37" s="100"/>
      <c r="K37" s="101"/>
      <c r="M37" s="52"/>
      <c r="N37" s="99" t="str">
        <f>'Assessment Input'!$K$16 &amp;": "&amp;Sheet1!$I$4&amp;" (/"&amp;B28&amp;")"</f>
        <v>SEN: Number at (/0)</v>
      </c>
      <c r="O37" s="100"/>
      <c r="P37" s="100"/>
      <c r="Q37" s="101"/>
      <c r="S37" s="52"/>
      <c r="T37" s="99" t="str">
        <f>'Assessment Input'!$K$17 &amp;": "&amp;Sheet1!$I$4&amp;" (/"&amp;B29&amp;")"</f>
        <v>Non SEN: Number at (/1)</v>
      </c>
      <c r="U37" s="100"/>
      <c r="V37" s="100"/>
      <c r="W37" s="101"/>
    </row>
    <row r="38" spans="1:23" x14ac:dyDescent="0.2">
      <c r="A38" s="9" t="s">
        <v>34</v>
      </c>
      <c r="B38" s="13">
        <f>COUNTIFS('Assessment Input'!$F$2:$F$131,"1", 'Assessment Input'!$C$2:$C$131, $A$37)</f>
        <v>0</v>
      </c>
      <c r="C38" s="14">
        <f>COUNTIFS('Assessment Input'!$G$2:$G$131,"1", 'Assessment Input'!$C$2:$C$131, $A$37)</f>
        <v>0</v>
      </c>
      <c r="D38" s="14">
        <f>COUNTIFS('Assessment Input'!$H$2:$H$131,"1", 'Assessment Input'!$C$2:$C$131, $A$37)</f>
        <v>1</v>
      </c>
      <c r="E38" s="15">
        <f>COUNTIFS('Assessment Input'!$I$2:$I$131,"1", 'Assessment Input'!$C$2:$C$131, $A$37)</f>
        <v>0</v>
      </c>
      <c r="G38" s="9" t="s">
        <v>34</v>
      </c>
      <c r="H38" s="13">
        <f>COUNTIFS('Assessment Input'!$F$2:$F$131,"1", 'Assessment Input'!$C$2:$C$131, $G$37)</f>
        <v>0</v>
      </c>
      <c r="I38" s="14">
        <f>COUNTIFS('Assessment Input'!$G$2:$G$131,"1", 'Assessment Input'!$C$2:$C$131, $G$37)</f>
        <v>0</v>
      </c>
      <c r="J38" s="14">
        <f>COUNTIFS('Assessment Input'!$H$2:$H$131,"1", 'Assessment Input'!$C$2:$C$131, $G$37)</f>
        <v>0</v>
      </c>
      <c r="K38" s="15">
        <f>COUNTIFS('Assessment Input'!$I$2:$I$131,"1", 'Assessment Input'!$C$2:$C$131, $G$37)</f>
        <v>0</v>
      </c>
      <c r="M38" s="9" t="s">
        <v>34</v>
      </c>
      <c r="N38" s="13">
        <f>COUNTIFS('Assessment Input'!$F$2:$F$131,"1", 'Assessment Input'!$D$2:$D$131, "?*")</f>
        <v>0</v>
      </c>
      <c r="O38" s="14">
        <f>COUNTIFS('Assessment Input'!$G$2:$G$131,"1", 'Assessment Input'!$D$2:$D$131, "?*")</f>
        <v>0</v>
      </c>
      <c r="P38" s="14">
        <f>COUNTIFS('Assessment Input'!$H$2:$H$131,"1", 'Assessment Input'!$D$2:$D$131, "?*")</f>
        <v>0</v>
      </c>
      <c r="Q38" s="15">
        <f>COUNTIFS('Assessment Input'!$I$2:$I$131,"1", 'Assessment Input'!$D$2:$D$131, "?*")</f>
        <v>0</v>
      </c>
      <c r="S38" s="9" t="s">
        <v>34</v>
      </c>
      <c r="T38" s="13">
        <f>COUNTIFS('Assessment Input'!$F$2:$F$131,"1", 'Assessment Input'!$D$2:$D$131, "")</f>
        <v>0</v>
      </c>
      <c r="U38" s="14">
        <f>COUNTIFS('Assessment Input'!$G$2:$G$131,"1", 'Assessment Input'!$D$2:$D$131, "")</f>
        <v>0</v>
      </c>
      <c r="V38" s="14">
        <f>COUNTIFS('Assessment Input'!$H$2:$H$131,"1", 'Assessment Input'!$D$2:$D$131, "")</f>
        <v>1</v>
      </c>
      <c r="W38" s="15">
        <f>COUNTIFS('Assessment Input'!$I$2:$I$131,"1", 'Assessment Input'!$D$2:$D$131, "")</f>
        <v>0</v>
      </c>
    </row>
    <row r="39" spans="1:23" x14ac:dyDescent="0.2">
      <c r="A39" s="9" t="s">
        <v>21</v>
      </c>
      <c r="B39" s="17">
        <f>COUNTIFS('Assessment Input'!$F$2:$F$131,"2", 'Assessment Input'!$C$2:$C$131, $A$37)</f>
        <v>1</v>
      </c>
      <c r="C39" s="18">
        <f>COUNTIFS('Assessment Input'!$G$2:$G$131,"2", 'Assessment Input'!$C$2:$C$131, $A$37)</f>
        <v>0</v>
      </c>
      <c r="D39" s="18">
        <f>COUNTIFS('Assessment Input'!$H$2:$H$131,"2", 'Assessment Input'!$C$2:$C$131, $A$37)</f>
        <v>0</v>
      </c>
      <c r="E39" s="19">
        <f>COUNTIFS('Assessment Input'!$I$2:$I$131,"2", 'Assessment Input'!$C$2:$C$131, $A$37)</f>
        <v>1</v>
      </c>
      <c r="G39" s="9" t="s">
        <v>21</v>
      </c>
      <c r="H39" s="17">
        <f>COUNTIFS('Assessment Input'!$F$2:$F$131,"2", 'Assessment Input'!$C$2:$C$131, $G$37)</f>
        <v>0</v>
      </c>
      <c r="I39" s="18">
        <f>COUNTIFS('Assessment Input'!$G$2:$G$131,"2", 'Assessment Input'!$C$2:$C$131, $G$37)</f>
        <v>0</v>
      </c>
      <c r="J39" s="18">
        <f>COUNTIFS('Assessment Input'!$H$2:$H$131,"2", 'Assessment Input'!$C$2:$C$131, $G$37)</f>
        <v>0</v>
      </c>
      <c r="K39" s="19">
        <f>COUNTIFS('Assessment Input'!$I$2:$I$131,"2", 'Assessment Input'!$C$2:$C$131, $G$37)</f>
        <v>0</v>
      </c>
      <c r="M39" s="9" t="s">
        <v>21</v>
      </c>
      <c r="N39" s="17">
        <f>COUNTIFS('Assessment Input'!$F$2:$F$131,"2", 'Assessment Input'!$D$2:$D$131, "?*")</f>
        <v>0</v>
      </c>
      <c r="O39" s="18">
        <f>COUNTIFS('Assessment Input'!$G$2:$G$131,"2", 'Assessment Input'!$D$2:$D$131, "?*")</f>
        <v>0</v>
      </c>
      <c r="P39" s="18">
        <f>COUNTIFS('Assessment Input'!$H$2:$H$131,"2", 'Assessment Input'!$D$2:$D$131, "?*")</f>
        <v>0</v>
      </c>
      <c r="Q39" s="19">
        <f>COUNTIFS('Assessment Input'!$I$2:$I$131,"2", 'Assessment Input'!$D$2:$D$131, "?*")</f>
        <v>0</v>
      </c>
      <c r="S39" s="9" t="s">
        <v>21</v>
      </c>
      <c r="T39" s="21">
        <f>COUNTIFS('Assessment Input'!$F$2:$F$131,"2", 'Assessment Input'!$D$2:$D$131, "")</f>
        <v>1</v>
      </c>
      <c r="U39" s="11">
        <f>COUNTIFS('Assessment Input'!$G$2:$G$131,"2", 'Assessment Input'!$D$2:$D$131, "")</f>
        <v>0</v>
      </c>
      <c r="V39" s="11">
        <f>COUNTIFS('Assessment Input'!$H$2:$H$131,"2", 'Assessment Input'!$D$2:$D$131, "")</f>
        <v>0</v>
      </c>
      <c r="W39" s="22">
        <f>COUNTIFS('Assessment Input'!$I$2:$I$131,"2", 'Assessment Input'!$D$2:$D$131, "")</f>
        <v>1</v>
      </c>
    </row>
    <row r="40" spans="1:23" x14ac:dyDescent="0.2">
      <c r="A40" s="9" t="s">
        <v>31</v>
      </c>
      <c r="B40" s="13">
        <f>COUNTIFS('Assessment Input'!$F$2:$F$131,"3", 'Assessment Input'!$C$2:$C$131, $A$37)</f>
        <v>0</v>
      </c>
      <c r="C40" s="14">
        <f>COUNTIFS('Assessment Input'!$G$2:$G$131,"3", 'Assessment Input'!$C$2:$C$131, $A$37)</f>
        <v>1</v>
      </c>
      <c r="D40" s="14">
        <f>COUNTIFS('Assessment Input'!$H$2:$H$131,"3", 'Assessment Input'!$C$2:$C$131, $A$37)</f>
        <v>0</v>
      </c>
      <c r="E40" s="15">
        <f>COUNTIFS('Assessment Input'!$I$2:$I$131,"3", 'Assessment Input'!$C$2:$C$131, $A$37)</f>
        <v>0</v>
      </c>
      <c r="G40" s="9" t="s">
        <v>31</v>
      </c>
      <c r="H40" s="13">
        <f>COUNTIFS('Assessment Input'!$F$2:$F$131,"3", 'Assessment Input'!$C$2:$C$131, $G$37)</f>
        <v>0</v>
      </c>
      <c r="I40" s="14">
        <f>COUNTIFS('Assessment Input'!$G$2:$G$131,"3", 'Assessment Input'!$C$2:$C$131, $G$37)</f>
        <v>0</v>
      </c>
      <c r="J40" s="14">
        <f>COUNTIFS('Assessment Input'!$H$2:$H$131,"3", 'Assessment Input'!$C$2:$C$131, $G$37)</f>
        <v>0</v>
      </c>
      <c r="K40" s="15">
        <f>COUNTIFS('Assessment Input'!$I$2:$I$131,"3", 'Assessment Input'!$C$2:$C$131, $G$37)</f>
        <v>0</v>
      </c>
      <c r="M40" s="9" t="s">
        <v>31</v>
      </c>
      <c r="N40" s="13">
        <f>COUNTIFS('Assessment Input'!$F$2:$F$131,"3", 'Assessment Input'!$D$2:$D$131, "?*")</f>
        <v>0</v>
      </c>
      <c r="O40" s="14">
        <f>COUNTIFS('Assessment Input'!$G$2:$G$131,"3", 'Assessment Input'!$D$2:$D$131, "?*")</f>
        <v>0</v>
      </c>
      <c r="P40" s="14">
        <f>COUNTIFS('Assessment Input'!$H$2:$H$131,"3", 'Assessment Input'!$D$2:$D$131, "?*")</f>
        <v>0</v>
      </c>
      <c r="Q40" s="15">
        <f>COUNTIFS('Assessment Input'!$I$2:$I$131,"3", 'Assessment Input'!$D$2:$D$131, "?*")</f>
        <v>0</v>
      </c>
      <c r="S40" s="9" t="s">
        <v>31</v>
      </c>
      <c r="T40" s="13">
        <f>COUNTIFS('Assessment Input'!$F$2:$F$131,"3", 'Assessment Input'!$D$2:$D$131, "")</f>
        <v>0</v>
      </c>
      <c r="U40" s="14">
        <f>COUNTIFS('Assessment Input'!$G$2:$G$131,"3", 'Assessment Input'!$D$2:$D$131, "")</f>
        <v>1</v>
      </c>
      <c r="V40" s="14">
        <f>COUNTIFS('Assessment Input'!$H$2:$H$131,"3", 'Assessment Input'!$D$2:$D$131, "")</f>
        <v>0</v>
      </c>
      <c r="W40" s="15">
        <f>COUNTIFS('Assessment Input'!$I$2:$I$131,"3", 'Assessment Input'!$D$2:$D$131, "")</f>
        <v>0</v>
      </c>
    </row>
    <row r="41" spans="1:23" x14ac:dyDescent="0.2">
      <c r="A41" s="9" t="s">
        <v>33</v>
      </c>
      <c r="B41" s="21">
        <f>COUNTIFS('Assessment Input'!$F$2:$F$131,"4", 'Assessment Input'!$C$2:$C$131, $A$37)</f>
        <v>0</v>
      </c>
      <c r="C41" s="11">
        <f>COUNTIFS('Assessment Input'!$G$2:$G$131,"4", 'Assessment Input'!$C$2:$C$131, $A$37)</f>
        <v>0</v>
      </c>
      <c r="D41" s="11">
        <f>COUNTIFS('Assessment Input'!$H$2:$H$131,"4", 'Assessment Input'!$C$2:$C$131, $A$37)</f>
        <v>0</v>
      </c>
      <c r="E41" s="22">
        <f>COUNTIFS('Assessment Input'!$I$2:$I$131,"4", 'Assessment Input'!$C$2:$C$131, $A$37)</f>
        <v>0</v>
      </c>
      <c r="G41" s="9" t="s">
        <v>33</v>
      </c>
      <c r="H41" s="21">
        <f>COUNTIFS('Assessment Input'!$F$2:$F$131,"4", 'Assessment Input'!$C$2:$C$131, $G$37)</f>
        <v>0</v>
      </c>
      <c r="I41" s="11">
        <f>COUNTIFS('Assessment Input'!$G$2:$G$131,"4", 'Assessment Input'!$C$2:$C$131, $G$37)</f>
        <v>0</v>
      </c>
      <c r="J41" s="11">
        <f>COUNTIFS('Assessment Input'!$H$2:$H$131,"4", 'Assessment Input'!$C$2:$C$131, $G$37)</f>
        <v>0</v>
      </c>
      <c r="K41" s="22">
        <f>COUNTIFS('Assessment Input'!$I$2:$I$131,"4", 'Assessment Input'!$C$2:$C$131, $G$37)</f>
        <v>0</v>
      </c>
      <c r="M41" s="9" t="s">
        <v>33</v>
      </c>
      <c r="N41" s="21">
        <f>COUNTIFS('Assessment Input'!$F$2:$F$131,"4", 'Assessment Input'!$D$2:$D$131, "?*")</f>
        <v>0</v>
      </c>
      <c r="O41" s="11">
        <f>COUNTIFS('Assessment Input'!$G$2:$G$131,"4", 'Assessment Input'!$D$2:$D$131, "?*")</f>
        <v>0</v>
      </c>
      <c r="P41" s="11">
        <f>COUNTIFS('Assessment Input'!$H$2:$H$131,"4", 'Assessment Input'!$D$2:$D$131, "?*")</f>
        <v>0</v>
      </c>
      <c r="Q41" s="22">
        <f>COUNTIFS('Assessment Input'!$I$2:$I$131,"4", 'Assessment Input'!$D$2:$D$131, "?*")</f>
        <v>0</v>
      </c>
      <c r="S41" s="9" t="s">
        <v>33</v>
      </c>
      <c r="T41" s="21">
        <f>COUNTIFS('Assessment Input'!$F$2:$F$131,"4", 'Assessment Input'!$D$2:$D$131, "")</f>
        <v>0</v>
      </c>
      <c r="U41" s="11">
        <f>COUNTIFS('Assessment Input'!$G$2:$G$131,"4", 'Assessment Input'!$D$2:$D$131, "")</f>
        <v>0</v>
      </c>
      <c r="V41" s="11">
        <f>COUNTIFS('Assessment Input'!$H$2:$H$131,"4", 'Assessment Input'!$D$2:$D$131, "")</f>
        <v>0</v>
      </c>
      <c r="W41" s="22">
        <f>COUNTIFS('Assessment Input'!$I$2:$I$131,"4", 'Assessment Input'!$D$2:$D$131, "")</f>
        <v>0</v>
      </c>
    </row>
    <row r="42" spans="1:23" x14ac:dyDescent="0.2">
      <c r="A42" s="9" t="s">
        <v>32</v>
      </c>
      <c r="B42" s="21">
        <f>COUNTIFS('Assessment Input'!$F$2:$F$131,"5", 'Assessment Input'!$C$2:$C$131, $A$37)</f>
        <v>0</v>
      </c>
      <c r="C42" s="11">
        <f>COUNTIFS('Assessment Input'!$G$2:$G$131,"5", 'Assessment Input'!$C$2:$C$131, $A$37)</f>
        <v>0</v>
      </c>
      <c r="D42" s="11">
        <f>COUNTIFS('Assessment Input'!$H$2:$H$131,"5", 'Assessment Input'!$C$2:$C$131, $A$37)</f>
        <v>0</v>
      </c>
      <c r="E42" s="22">
        <f>COUNTIFS('Assessment Input'!$I$2:$I$131,"5", 'Assessment Input'!$C$2:$C$131, $A$37)</f>
        <v>0</v>
      </c>
      <c r="G42" s="9" t="s">
        <v>32</v>
      </c>
      <c r="H42" s="21">
        <f>COUNTIFS('Assessment Input'!$F$2:$F$131,"5", 'Assessment Input'!$C$2:$C$131, $G$37)</f>
        <v>0</v>
      </c>
      <c r="I42" s="11">
        <f>COUNTIFS('Assessment Input'!$G$2:$G$131,"5", 'Assessment Input'!$C$2:$C$131, $G$37)</f>
        <v>0</v>
      </c>
      <c r="J42" s="11">
        <f>COUNTIFS('Assessment Input'!$H$2:$H$131,"5", 'Assessment Input'!$C$2:$C$131, $G$37)</f>
        <v>0</v>
      </c>
      <c r="K42" s="22">
        <f>COUNTIFS('Assessment Input'!$I$2:$I$131,"5", 'Assessment Input'!$C$2:$C$131, $G$37)</f>
        <v>0</v>
      </c>
      <c r="M42" s="9" t="s">
        <v>32</v>
      </c>
      <c r="N42" s="21">
        <f>COUNTIFS('Assessment Input'!$F$2:$F$131,"5", 'Assessment Input'!$D$2:$D$131, "?*")</f>
        <v>0</v>
      </c>
      <c r="O42" s="11">
        <f>COUNTIFS('Assessment Input'!$G$2:$G$131,"5", 'Assessment Input'!$D$2:$D$131, "?*")</f>
        <v>0</v>
      </c>
      <c r="P42" s="11">
        <f>COUNTIFS('Assessment Input'!$H$2:$H$131,"5", 'Assessment Input'!$D$2:$D$131, "?*")</f>
        <v>0</v>
      </c>
      <c r="Q42" s="22">
        <f>COUNTIFS('Assessment Input'!$I$2:$I$131,"5", 'Assessment Input'!$D$2:$D$131, "?*")</f>
        <v>0</v>
      </c>
      <c r="S42" s="9" t="s">
        <v>32</v>
      </c>
      <c r="T42" s="21">
        <f>COUNTIFS('Assessment Input'!$F$2:$F$131,"5", 'Assessment Input'!$D$2:$D$131, "")</f>
        <v>0</v>
      </c>
      <c r="U42" s="11">
        <f>COUNTIFS('Assessment Input'!$G$2:$G$131,"5", 'Assessment Input'!$D$2:$D$131, "")</f>
        <v>0</v>
      </c>
      <c r="V42" s="11">
        <f>COUNTIFS('Assessment Input'!$H$2:$H$131,"5", 'Assessment Input'!$D$2:$D$131, "")</f>
        <v>0</v>
      </c>
      <c r="W42" s="22">
        <f>COUNTIFS('Assessment Input'!$I$2:$I$131,"5", 'Assessment Input'!$D$2:$D$131, "")</f>
        <v>0</v>
      </c>
    </row>
    <row r="43" spans="1:23" x14ac:dyDescent="0.2">
      <c r="A43" s="9" t="s">
        <v>3</v>
      </c>
      <c r="B43" s="17">
        <f>COUNTIFS('Assessment Input'!$F$2:$F$131,"w", 'Assessment Input'!$C$2:$C$131, $A$37)</f>
        <v>0</v>
      </c>
      <c r="C43" s="18">
        <f>COUNTIFS('Assessment Input'!$G$2:$G$131,"w", 'Assessment Input'!$C$2:$C$131, $A$37)</f>
        <v>0</v>
      </c>
      <c r="D43" s="18">
        <f>COUNTIFS('Assessment Input'!$H$2:$H$131,"w", 'Assessment Input'!$C$2:$C$131, $A$37)</f>
        <v>0</v>
      </c>
      <c r="E43" s="19">
        <f>COUNTIFS('Assessment Input'!$I$2:$I$131,"w", 'Assessment Input'!$C$2:$C$131, $A$37)</f>
        <v>0</v>
      </c>
      <c r="G43" s="9" t="s">
        <v>3</v>
      </c>
      <c r="H43" s="17">
        <f>COUNTIFS('Assessment Input'!$F$2:$F$131,"w", 'Assessment Input'!$C$2:$C$131, $G$37)</f>
        <v>0</v>
      </c>
      <c r="I43" s="18">
        <f>COUNTIFS('Assessment Input'!$G$2:$G$131,"w", 'Assessment Input'!$C$2:$C$131, $G$37)</f>
        <v>0</v>
      </c>
      <c r="J43" s="18">
        <f>COUNTIFS('Assessment Input'!$H$2:$H$131,"w", 'Assessment Input'!$C$2:$C$131, $G$37)</f>
        <v>0</v>
      </c>
      <c r="K43" s="19">
        <f>COUNTIFS('Assessment Input'!$I$2:$I$131,"w", 'Assessment Input'!$C$2:$C$131, $G$37)</f>
        <v>0</v>
      </c>
      <c r="M43" s="9" t="s">
        <v>3</v>
      </c>
      <c r="N43" s="17">
        <f>COUNTIFS('Assessment Input'!$F$2:$F$131,"w", 'Assessment Input'!$D$2:$D$131, "?*")</f>
        <v>0</v>
      </c>
      <c r="O43" s="18">
        <f>COUNTIFS('Assessment Input'!$G$2:$G$131,"w", 'Assessment Input'!$D$2:$D$131, "?*")</f>
        <v>0</v>
      </c>
      <c r="P43" s="18">
        <f>COUNTIFS('Assessment Input'!$H$2:$H$131,"w", 'Assessment Input'!$D$2:$D$131, "?*")</f>
        <v>0</v>
      </c>
      <c r="Q43" s="19">
        <f>COUNTIFS('Assessment Input'!$I$2:$I$131,"w", 'Assessment Input'!$D$2:$D$131, "?*")</f>
        <v>0</v>
      </c>
      <c r="S43" s="9" t="s">
        <v>3</v>
      </c>
      <c r="T43" s="21">
        <f>COUNTIFS('Assessment Input'!$F$2:$F$131,"w", 'Assessment Input'!$D$2:$D$131, "")</f>
        <v>0</v>
      </c>
      <c r="U43" s="11">
        <f>COUNTIFS('Assessment Input'!$G$2:$G$131,"w", 'Assessment Input'!$D$2:$D$131, "")</f>
        <v>0</v>
      </c>
      <c r="V43" s="11">
        <f>COUNTIFS('Assessment Input'!$H$2:$H$131,"w", 'Assessment Input'!$D$2:$D$131, "")</f>
        <v>0</v>
      </c>
      <c r="W43" s="22">
        <f>COUNTIFS('Assessment Input'!$I$2:$I$131,"w", 'Assessment Input'!$D$2:$D$131, "")</f>
        <v>0</v>
      </c>
    </row>
    <row r="44" spans="1:23" x14ac:dyDescent="0.2">
      <c r="A44" s="9" t="s">
        <v>4</v>
      </c>
      <c r="B44" s="21">
        <f>COUNTIFS('Assessment Input'!$F$2:$F$131,"", 'Assessment Input'!$C$2:$C$131, $A$37)</f>
        <v>0</v>
      </c>
      <c r="C44" s="11">
        <f>COUNTIFS('Assessment Input'!$G$2:$G$131,"", 'Assessment Input'!$C$2:$C$131, $A$37)</f>
        <v>0</v>
      </c>
      <c r="D44" s="11">
        <f>COUNTIFS('Assessment Input'!$H$2:$H$131,"", 'Assessment Input'!$C$2:$C$131, $A$37)</f>
        <v>0</v>
      </c>
      <c r="E44" s="22">
        <f>COUNTIFS('Assessment Input'!$I$2:$I$131,"", 'Assessment Input'!$C$2:$C$131, $A$37)</f>
        <v>0</v>
      </c>
      <c r="G44" s="9" t="s">
        <v>4</v>
      </c>
      <c r="H44" s="21">
        <f>COUNTIFS('Assessment Input'!$F$2:$F$131,"", 'Assessment Input'!$C$2:$C$131, $G$37)</f>
        <v>0</v>
      </c>
      <c r="I44" s="11">
        <f>COUNTIFS('Assessment Input'!$G$2:$G$131,"", 'Assessment Input'!$C$2:$C$131, $G$37)</f>
        <v>0</v>
      </c>
      <c r="J44" s="11">
        <f>COUNTIFS('Assessment Input'!$H$2:$H$131,"", 'Assessment Input'!$C$2:$C$131, $G$37)</f>
        <v>0</v>
      </c>
      <c r="K44" s="22">
        <f>COUNTIFS('Assessment Input'!$I$2:$I$131,"", 'Assessment Input'!$C$2:$C$131, $G$37)</f>
        <v>0</v>
      </c>
      <c r="M44" s="9" t="s">
        <v>4</v>
      </c>
      <c r="N44" s="21">
        <f>COUNTIFS('Assessment Input'!$F$2:$F$131,"", 'Assessment Input'!$D$2:$D$131, "?*")</f>
        <v>0</v>
      </c>
      <c r="O44" s="11">
        <f>COUNTIFS('Assessment Input'!$G$2:$G$131,"", 'Assessment Input'!$D$2:$D$131, "?*")</f>
        <v>0</v>
      </c>
      <c r="P44" s="11">
        <f>COUNTIFS('Assessment Input'!$H$2:$H$131,"", 'Assessment Input'!$D$2:$D$131, "?*")</f>
        <v>0</v>
      </c>
      <c r="Q44" s="22">
        <f>COUNTIFS('Assessment Input'!$I$2:$I$131,"", 'Assessment Input'!$D$2:$D$131, "?*")</f>
        <v>0</v>
      </c>
      <c r="S44" s="9" t="s">
        <v>4</v>
      </c>
      <c r="T44" s="24">
        <f>COUNTIFS('Assessment Input'!$A$2:$A$131,"?*",'Assessment Input'!$F$2:$F$131,"", 'Assessment Input'!$D$2:$D$131, "")</f>
        <v>0</v>
      </c>
      <c r="U44" s="25">
        <f>COUNTIFS('Assessment Input'!$A$2:$A$131,"?*",'Assessment Input'!$G$2:$G$131,"", 'Assessment Input'!$D$2:$D$131, "")</f>
        <v>0</v>
      </c>
      <c r="V44" s="25">
        <f>COUNTIFS('Assessment Input'!$A$2:$A$131,"?*",'Assessment Input'!$H$2:$H$131,"", 'Assessment Input'!$D$2:$D$131, "")</f>
        <v>0</v>
      </c>
      <c r="W44" s="26">
        <f>COUNTIFS('Assessment Input'!$A$2:$A$131,"?*",'Assessment Input'!$I$2:$I$131,"", 'Assessment Input'!$D$2:$D$131, "")</f>
        <v>0</v>
      </c>
    </row>
    <row r="45" spans="1:23" x14ac:dyDescent="0.2">
      <c r="A45" s="9" t="s">
        <v>2</v>
      </c>
      <c r="B45" s="24">
        <f>COUNTIFS('Assessment Input'!$F$2:$F$131,"A", 'Assessment Input'!$C$2:$C$131, $A$37)</f>
        <v>0</v>
      </c>
      <c r="C45" s="25">
        <f>COUNTIFS('Assessment Input'!$G$2:$G$131,"A", 'Assessment Input'!$C$2:$C$131, $A$37)</f>
        <v>0</v>
      </c>
      <c r="D45" s="25">
        <f>COUNTIFS('Assessment Input'!$H$2:$H$131,"A", 'Assessment Input'!$C$2:$C$131, $A$37)</f>
        <v>0</v>
      </c>
      <c r="E45" s="26">
        <f>COUNTIFS('Assessment Input'!$I$2:$I$131,"A", 'Assessment Input'!$C$2:$C$131, $A$37)</f>
        <v>0</v>
      </c>
      <c r="G45" s="9" t="s">
        <v>2</v>
      </c>
      <c r="H45" s="24">
        <f>COUNTIFS('Assessment Input'!$F$2:$F$131,"A", 'Assessment Input'!$C$2:$C$131, $G$37)</f>
        <v>0</v>
      </c>
      <c r="I45" s="25">
        <f>COUNTIFS('Assessment Input'!$G$2:$G$131,"A", 'Assessment Input'!$C$2:$C$131, $G$37)</f>
        <v>0</v>
      </c>
      <c r="J45" s="25">
        <f>COUNTIFS('Assessment Input'!$H$2:$H$131,"A", 'Assessment Input'!$C$2:$C$131, $G$37)</f>
        <v>0</v>
      </c>
      <c r="K45" s="26">
        <f>COUNTIFS('Assessment Input'!$I$2:$I$131,"A", 'Assessment Input'!$C$2:$C$131, $G$37)</f>
        <v>0</v>
      </c>
      <c r="M45" s="9" t="s">
        <v>2</v>
      </c>
      <c r="N45" s="24">
        <f>COUNTIFS('Assessment Input'!$F$2:$F$131,"a", 'Assessment Input'!$D$2:$D$131, "?*")</f>
        <v>0</v>
      </c>
      <c r="O45" s="25">
        <f>COUNTIFS('Assessment Input'!$G$2:$G$131,"a", 'Assessment Input'!$D$2:$D$131, "?*")</f>
        <v>0</v>
      </c>
      <c r="P45" s="25">
        <f>COUNTIFS('Assessment Input'!$H$2:$H$131,"a", 'Assessment Input'!$D$2:$D$131, "?*")</f>
        <v>0</v>
      </c>
      <c r="Q45" s="26">
        <f>COUNTIFS('Assessment Input'!$I$2:$I$131,"a", 'Assessment Input'!$D$2:$D$131, "?*")</f>
        <v>0</v>
      </c>
      <c r="S45" s="9" t="s">
        <v>2</v>
      </c>
      <c r="T45" s="17">
        <f>COUNTIFS('Assessment Input'!$F$2:$F$131,"a", 'Assessment Input'!$D$2:$D$131, "")</f>
        <v>0</v>
      </c>
      <c r="U45" s="18">
        <f>COUNTIFS('Assessment Input'!$G$2:$G$131,"a", 'Assessment Input'!$D$2:$D$131, "")</f>
        <v>0</v>
      </c>
      <c r="V45" s="18">
        <f>COUNTIFS('Assessment Input'!$H$2:$H$131,"a", 'Assessment Input'!$D$2:$D$131, "")</f>
        <v>0</v>
      </c>
      <c r="W45" s="19">
        <f>COUNTIFS('Assessment Input'!$I$2:$I$131,"a", 'Assessment Input'!$D$2:$D$131, "")</f>
        <v>0</v>
      </c>
    </row>
    <row r="46" spans="1:23" x14ac:dyDescent="0.2">
      <c r="A46" s="9" t="s">
        <v>5</v>
      </c>
      <c r="B46" s="17">
        <f>SUM(B38:B45)</f>
        <v>1</v>
      </c>
      <c r="C46" s="18">
        <f>SUM(C38:C45)</f>
        <v>1</v>
      </c>
      <c r="D46" s="18">
        <f>SUM(D38:D45)</f>
        <v>1</v>
      </c>
      <c r="E46" s="19">
        <f>SUM(E38:E45)</f>
        <v>1</v>
      </c>
      <c r="G46" s="9" t="s">
        <v>5</v>
      </c>
      <c r="H46" s="17">
        <f>SUM(H38:H45)</f>
        <v>0</v>
      </c>
      <c r="I46" s="18">
        <f>SUM(I38:I45)</f>
        <v>0</v>
      </c>
      <c r="J46" s="18">
        <f>SUM(J38:J45)</f>
        <v>0</v>
      </c>
      <c r="K46" s="19">
        <f>SUM(K38:K45)</f>
        <v>0</v>
      </c>
      <c r="M46" s="9" t="s">
        <v>5</v>
      </c>
      <c r="N46" s="17">
        <f>SUM(N38:N45)</f>
        <v>0</v>
      </c>
      <c r="O46" s="18">
        <f>SUM(O38:O45)</f>
        <v>0</v>
      </c>
      <c r="P46" s="18">
        <f>SUM(P38:P45)</f>
        <v>0</v>
      </c>
      <c r="Q46" s="19">
        <f>SUM(Q38:Q45)</f>
        <v>0</v>
      </c>
      <c r="S46" s="9" t="s">
        <v>5</v>
      </c>
      <c r="T46" s="17">
        <f>SUM(T38:T45)</f>
        <v>1</v>
      </c>
      <c r="U46" s="18">
        <f t="shared" ref="U46:W46" si="0">SUM(U38:U45)</f>
        <v>1</v>
      </c>
      <c r="V46" s="18">
        <f t="shared" si="0"/>
        <v>1</v>
      </c>
      <c r="W46" s="19">
        <f t="shared" si="0"/>
        <v>1</v>
      </c>
    </row>
    <row r="47" spans="1:23" x14ac:dyDescent="0.2">
      <c r="A47" s="30"/>
      <c r="B47" s="11"/>
      <c r="C47" s="11"/>
      <c r="D47" s="11"/>
      <c r="E47" s="11"/>
      <c r="G47" s="30"/>
      <c r="H47" s="11"/>
      <c r="I47" s="11"/>
      <c r="J47" s="11"/>
      <c r="K47" s="11"/>
      <c r="M47" s="30"/>
      <c r="N47" s="11"/>
      <c r="O47" s="11"/>
      <c r="P47" s="11"/>
      <c r="Q47" s="11"/>
      <c r="S47" s="30"/>
      <c r="T47" s="11"/>
      <c r="U47" s="11"/>
      <c r="V47" s="11"/>
      <c r="W47" s="11"/>
    </row>
    <row r="48" spans="1:23" x14ac:dyDescent="0.2">
      <c r="A48" s="30"/>
      <c r="B48" s="99" t="str">
        <f>'Assessment Input'!$K$14 &amp;": "&amp;Sheet1!$I$5&amp;" (/"&amp;B26&amp;")"</f>
        <v>Males: % at (/1)</v>
      </c>
      <c r="C48" s="100"/>
      <c r="D48" s="100"/>
      <c r="E48" s="101"/>
      <c r="G48" s="30"/>
      <c r="H48" s="99" t="str">
        <f>'Assessment Input'!$K$15 &amp;": "&amp;Sheet1!$I$5&amp;" (/"&amp;B27&amp;")"</f>
        <v>Females: % at (/0)</v>
      </c>
      <c r="I48" s="100"/>
      <c r="J48" s="100"/>
      <c r="K48" s="101"/>
      <c r="M48" s="30"/>
      <c r="N48" s="99" t="str">
        <f>'Assessment Input'!$K$16 &amp;": "&amp;Sheet1!$I$5&amp;" (/"&amp;B28&amp;")"</f>
        <v>SEN: % at (/0)</v>
      </c>
      <c r="O48" s="100"/>
      <c r="P48" s="100"/>
      <c r="Q48" s="101"/>
      <c r="S48" s="30"/>
      <c r="T48" s="99" t="str">
        <f>'Assessment Input'!$K$17 &amp;": "&amp;Sheet1!$I$5&amp;" (/"&amp;B29&amp;")"</f>
        <v>Non SEN: % at (/1)</v>
      </c>
      <c r="U48" s="100"/>
      <c r="V48" s="100"/>
      <c r="W48" s="101"/>
    </row>
    <row r="49" spans="1:23" x14ac:dyDescent="0.2">
      <c r="A49" s="9" t="s">
        <v>34</v>
      </c>
      <c r="B49" s="31">
        <f>B38/'Assessment Input'!$L$14</f>
        <v>0</v>
      </c>
      <c r="C49" s="32">
        <f>C38/'Assessment Input'!$L$14</f>
        <v>0</v>
      </c>
      <c r="D49" s="32">
        <f>D38/'Assessment Input'!$L$14</f>
        <v>1</v>
      </c>
      <c r="E49" s="33">
        <f>E38/'Assessment Input'!$L$14</f>
        <v>0</v>
      </c>
      <c r="G49" s="9" t="s">
        <v>34</v>
      </c>
      <c r="H49" s="31" t="e">
        <f>H38/'Assessment Input'!$L$15</f>
        <v>#DIV/0!</v>
      </c>
      <c r="I49" s="32" t="e">
        <f>I38/'Assessment Input'!$L$15</f>
        <v>#DIV/0!</v>
      </c>
      <c r="J49" s="32" t="e">
        <f>J38/'Assessment Input'!$L$15</f>
        <v>#DIV/0!</v>
      </c>
      <c r="K49" s="33" t="e">
        <f>K38/'Assessment Input'!$L$15</f>
        <v>#DIV/0!</v>
      </c>
      <c r="M49" s="9" t="s">
        <v>34</v>
      </c>
      <c r="N49" s="31" t="e">
        <f>N38/'Assessment Input'!$L$16</f>
        <v>#DIV/0!</v>
      </c>
      <c r="O49" s="32" t="e">
        <f>O38/'Assessment Input'!$L$16</f>
        <v>#DIV/0!</v>
      </c>
      <c r="P49" s="32" t="e">
        <f>P38/'Assessment Input'!$L$16</f>
        <v>#DIV/0!</v>
      </c>
      <c r="Q49" s="33" t="e">
        <f>Q38/'Assessment Input'!$L$16</f>
        <v>#DIV/0!</v>
      </c>
      <c r="S49" s="9" t="s">
        <v>34</v>
      </c>
      <c r="T49" s="31">
        <f>T38/'Assessment Input'!$L$17</f>
        <v>0</v>
      </c>
      <c r="U49" s="32">
        <f>U38/'Assessment Input'!$L$17</f>
        <v>0</v>
      </c>
      <c r="V49" s="32">
        <f>V38/'Assessment Input'!$L$17</f>
        <v>1</v>
      </c>
      <c r="W49" s="33">
        <f>W38/'Assessment Input'!$L$17</f>
        <v>0</v>
      </c>
    </row>
    <row r="50" spans="1:23" x14ac:dyDescent="0.2">
      <c r="A50" s="9" t="s">
        <v>21</v>
      </c>
      <c r="B50" s="34">
        <f>B39/'Assessment Input'!$L$14</f>
        <v>1</v>
      </c>
      <c r="C50" s="35">
        <f>C39/'Assessment Input'!$L$14</f>
        <v>0</v>
      </c>
      <c r="D50" s="35">
        <f>D39/'Assessment Input'!$L$14</f>
        <v>0</v>
      </c>
      <c r="E50" s="36">
        <f>E39/'Assessment Input'!$L$14</f>
        <v>1</v>
      </c>
      <c r="G50" s="9" t="s">
        <v>21</v>
      </c>
      <c r="H50" s="34" t="e">
        <f>H39/'Assessment Input'!$L$15</f>
        <v>#DIV/0!</v>
      </c>
      <c r="I50" s="35" t="e">
        <f>I39/'Assessment Input'!$L$15</f>
        <v>#DIV/0!</v>
      </c>
      <c r="J50" s="35" t="e">
        <f>J39/'Assessment Input'!$L$15</f>
        <v>#DIV/0!</v>
      </c>
      <c r="K50" s="36" t="e">
        <f>K39/'Assessment Input'!$L$15</f>
        <v>#DIV/0!</v>
      </c>
      <c r="M50" s="9" t="s">
        <v>21</v>
      </c>
      <c r="N50" s="34" t="e">
        <f>N39/'Assessment Input'!$L$16</f>
        <v>#DIV/0!</v>
      </c>
      <c r="O50" s="35" t="e">
        <f>O39/'Assessment Input'!$L$16</f>
        <v>#DIV/0!</v>
      </c>
      <c r="P50" s="35" t="e">
        <f>P39/'Assessment Input'!$L$16</f>
        <v>#DIV/0!</v>
      </c>
      <c r="Q50" s="36" t="e">
        <f>Q39/'Assessment Input'!$L$16</f>
        <v>#DIV/0!</v>
      </c>
      <c r="S50" s="9" t="s">
        <v>21</v>
      </c>
      <c r="T50" s="34">
        <f>T39/'Assessment Input'!$L$17</f>
        <v>1</v>
      </c>
      <c r="U50" s="35">
        <f>U39/'Assessment Input'!$L$17</f>
        <v>0</v>
      </c>
      <c r="V50" s="35">
        <f>V39/'Assessment Input'!$L$17</f>
        <v>0</v>
      </c>
      <c r="W50" s="36">
        <f>W39/'Assessment Input'!$L$17</f>
        <v>1</v>
      </c>
    </row>
    <row r="51" spans="1:23" x14ac:dyDescent="0.2">
      <c r="A51" s="9" t="s">
        <v>31</v>
      </c>
      <c r="B51" s="31">
        <f>B40/'Assessment Input'!$L$14</f>
        <v>0</v>
      </c>
      <c r="C51" s="32">
        <f>C40/'Assessment Input'!$L$14</f>
        <v>1</v>
      </c>
      <c r="D51" s="32">
        <f>D40/'Assessment Input'!$L$14</f>
        <v>0</v>
      </c>
      <c r="E51" s="33">
        <f>E40/'Assessment Input'!$L$14</f>
        <v>0</v>
      </c>
      <c r="G51" s="9" t="s">
        <v>31</v>
      </c>
      <c r="H51" s="31" t="e">
        <f>H40/'Assessment Input'!$L$15</f>
        <v>#DIV/0!</v>
      </c>
      <c r="I51" s="32" t="e">
        <f>I40/'Assessment Input'!$L$15</f>
        <v>#DIV/0!</v>
      </c>
      <c r="J51" s="32" t="e">
        <f>J40/'Assessment Input'!$L$15</f>
        <v>#DIV/0!</v>
      </c>
      <c r="K51" s="33" t="e">
        <f>K40/'Assessment Input'!$L$15</f>
        <v>#DIV/0!</v>
      </c>
      <c r="M51" s="9" t="s">
        <v>31</v>
      </c>
      <c r="N51" s="31" t="e">
        <f>N40/'Assessment Input'!$L$16</f>
        <v>#DIV/0!</v>
      </c>
      <c r="O51" s="32" t="e">
        <f>O40/'Assessment Input'!$L$16</f>
        <v>#DIV/0!</v>
      </c>
      <c r="P51" s="32" t="e">
        <f>P40/'Assessment Input'!$L$16</f>
        <v>#DIV/0!</v>
      </c>
      <c r="Q51" s="33" t="e">
        <f>Q40/'Assessment Input'!$L$16</f>
        <v>#DIV/0!</v>
      </c>
      <c r="S51" s="9" t="s">
        <v>31</v>
      </c>
      <c r="T51" s="31">
        <f>T40/'Assessment Input'!$L$17</f>
        <v>0</v>
      </c>
      <c r="U51" s="32">
        <f>U40/'Assessment Input'!$L$17</f>
        <v>1</v>
      </c>
      <c r="V51" s="32">
        <f>V40/'Assessment Input'!$L$17</f>
        <v>0</v>
      </c>
      <c r="W51" s="33">
        <f>W40/'Assessment Input'!$L$17</f>
        <v>0</v>
      </c>
    </row>
    <row r="52" spans="1:23" x14ac:dyDescent="0.2">
      <c r="A52" s="9" t="s">
        <v>33</v>
      </c>
      <c r="B52" s="37">
        <f>B41/'Assessment Input'!$L$14</f>
        <v>0</v>
      </c>
      <c r="C52" s="23">
        <f>C41/'Assessment Input'!$L$14</f>
        <v>0</v>
      </c>
      <c r="D52" s="23">
        <f>D41/'Assessment Input'!$L$14</f>
        <v>0</v>
      </c>
      <c r="E52" s="38">
        <f>E41/'Assessment Input'!$L$14</f>
        <v>0</v>
      </c>
      <c r="G52" s="9" t="s">
        <v>33</v>
      </c>
      <c r="H52" s="37" t="e">
        <f>H41/'Assessment Input'!$L$15</f>
        <v>#DIV/0!</v>
      </c>
      <c r="I52" s="23" t="e">
        <f>I41/'Assessment Input'!$L$15</f>
        <v>#DIV/0!</v>
      </c>
      <c r="J52" s="23" t="e">
        <f>J41/'Assessment Input'!$L$15</f>
        <v>#DIV/0!</v>
      </c>
      <c r="K52" s="38" t="e">
        <f>K41/'Assessment Input'!$L$15</f>
        <v>#DIV/0!</v>
      </c>
      <c r="M52" s="9" t="s">
        <v>33</v>
      </c>
      <c r="N52" s="37" t="e">
        <f>N41/'Assessment Input'!$L$16</f>
        <v>#DIV/0!</v>
      </c>
      <c r="O52" s="23" t="e">
        <f>O41/'Assessment Input'!$L$16</f>
        <v>#DIV/0!</v>
      </c>
      <c r="P52" s="23" t="e">
        <f>P41/'Assessment Input'!$L$16</f>
        <v>#DIV/0!</v>
      </c>
      <c r="Q52" s="38" t="e">
        <f>Q41/'Assessment Input'!$L$16</f>
        <v>#DIV/0!</v>
      </c>
      <c r="S52" s="9" t="s">
        <v>33</v>
      </c>
      <c r="T52" s="37">
        <f>T41/'Assessment Input'!$L$17</f>
        <v>0</v>
      </c>
      <c r="U52" s="23">
        <f>U41/'Assessment Input'!$L$17</f>
        <v>0</v>
      </c>
      <c r="V52" s="23">
        <f>V41/'Assessment Input'!$L$17</f>
        <v>0</v>
      </c>
      <c r="W52" s="38">
        <f>W41/'Assessment Input'!$L$17</f>
        <v>0</v>
      </c>
    </row>
    <row r="53" spans="1:23" x14ac:dyDescent="0.2">
      <c r="A53" s="9" t="s">
        <v>32</v>
      </c>
      <c r="B53" s="37">
        <f>B42/'Assessment Input'!$L$14</f>
        <v>0</v>
      </c>
      <c r="C53" s="23">
        <f>C42/'Assessment Input'!$L$14</f>
        <v>0</v>
      </c>
      <c r="D53" s="23">
        <f>D42/'Assessment Input'!$L$14</f>
        <v>0</v>
      </c>
      <c r="E53" s="38">
        <f>E42/'Assessment Input'!$L$14</f>
        <v>0</v>
      </c>
      <c r="G53" s="9" t="s">
        <v>32</v>
      </c>
      <c r="H53" s="37" t="e">
        <f>H42/'Assessment Input'!$L$15</f>
        <v>#DIV/0!</v>
      </c>
      <c r="I53" s="23" t="e">
        <f>I42/'Assessment Input'!$L$15</f>
        <v>#DIV/0!</v>
      </c>
      <c r="J53" s="23" t="e">
        <f>J42/'Assessment Input'!$L$15</f>
        <v>#DIV/0!</v>
      </c>
      <c r="K53" s="38" t="e">
        <f>K42/'Assessment Input'!$L$15</f>
        <v>#DIV/0!</v>
      </c>
      <c r="M53" s="9" t="s">
        <v>32</v>
      </c>
      <c r="N53" s="37" t="e">
        <f>N42/'Assessment Input'!$L$16</f>
        <v>#DIV/0!</v>
      </c>
      <c r="O53" s="23" t="e">
        <f>O42/'Assessment Input'!$L$16</f>
        <v>#DIV/0!</v>
      </c>
      <c r="P53" s="23" t="e">
        <f>P42/'Assessment Input'!$L$16</f>
        <v>#DIV/0!</v>
      </c>
      <c r="Q53" s="38" t="e">
        <f>Q42/'Assessment Input'!$L$16</f>
        <v>#DIV/0!</v>
      </c>
      <c r="S53" s="9" t="s">
        <v>32</v>
      </c>
      <c r="T53" s="37">
        <f>T42/'Assessment Input'!$L$17</f>
        <v>0</v>
      </c>
      <c r="U53" s="23">
        <f>U42/'Assessment Input'!$L$17</f>
        <v>0</v>
      </c>
      <c r="V53" s="23">
        <f>V42/'Assessment Input'!$L$17</f>
        <v>0</v>
      </c>
      <c r="W53" s="38">
        <f>W42/'Assessment Input'!$L$17</f>
        <v>0</v>
      </c>
    </row>
    <row r="54" spans="1:23" x14ac:dyDescent="0.2">
      <c r="A54" s="9" t="s">
        <v>3</v>
      </c>
      <c r="B54" s="34">
        <f>B43/'Assessment Input'!$L$14</f>
        <v>0</v>
      </c>
      <c r="C54" s="35">
        <f>C43/'Assessment Input'!$L$14</f>
        <v>0</v>
      </c>
      <c r="D54" s="35">
        <f>D43/'Assessment Input'!$L$14</f>
        <v>0</v>
      </c>
      <c r="E54" s="36">
        <f>E43/'Assessment Input'!$L$14</f>
        <v>0</v>
      </c>
      <c r="G54" s="9" t="s">
        <v>3</v>
      </c>
      <c r="H54" s="34" t="e">
        <f>H43/'Assessment Input'!$L$15</f>
        <v>#DIV/0!</v>
      </c>
      <c r="I54" s="35" t="e">
        <f>I43/'Assessment Input'!$L$15</f>
        <v>#DIV/0!</v>
      </c>
      <c r="J54" s="35" t="e">
        <f>J43/'Assessment Input'!$L$15</f>
        <v>#DIV/0!</v>
      </c>
      <c r="K54" s="36" t="e">
        <f>K43/'Assessment Input'!$L$15</f>
        <v>#DIV/0!</v>
      </c>
      <c r="M54" s="9" t="s">
        <v>3</v>
      </c>
      <c r="N54" s="34" t="e">
        <f>N43/'Assessment Input'!$L$16</f>
        <v>#DIV/0!</v>
      </c>
      <c r="O54" s="35" t="e">
        <f>O43/'Assessment Input'!$L$16</f>
        <v>#DIV/0!</v>
      </c>
      <c r="P54" s="35" t="e">
        <f>P43/'Assessment Input'!$L$16</f>
        <v>#DIV/0!</v>
      </c>
      <c r="Q54" s="36" t="e">
        <f>Q43/'Assessment Input'!$L$16</f>
        <v>#DIV/0!</v>
      </c>
      <c r="S54" s="9" t="s">
        <v>3</v>
      </c>
      <c r="T54" s="34">
        <f>T43/'Assessment Input'!$L$17</f>
        <v>0</v>
      </c>
      <c r="U54" s="35">
        <f>U43/'Assessment Input'!$L$17</f>
        <v>0</v>
      </c>
      <c r="V54" s="35">
        <f>V43/'Assessment Input'!$L$17</f>
        <v>0</v>
      </c>
      <c r="W54" s="36">
        <f>W43/'Assessment Input'!$L$17</f>
        <v>0</v>
      </c>
    </row>
    <row r="55" spans="1:23" x14ac:dyDescent="0.2">
      <c r="A55" s="9" t="s">
        <v>4</v>
      </c>
      <c r="B55" s="37">
        <f>B44/'Assessment Input'!$L$14</f>
        <v>0</v>
      </c>
      <c r="C55" s="23">
        <f>C44/'Assessment Input'!$L$14</f>
        <v>0</v>
      </c>
      <c r="D55" s="23">
        <f>D44/'Assessment Input'!$L$14</f>
        <v>0</v>
      </c>
      <c r="E55" s="38">
        <f>E44/'Assessment Input'!$L$14</f>
        <v>0</v>
      </c>
      <c r="G55" s="9" t="s">
        <v>4</v>
      </c>
      <c r="H55" s="37" t="e">
        <f>H44/'Assessment Input'!$L$15</f>
        <v>#DIV/0!</v>
      </c>
      <c r="I55" s="23" t="e">
        <f>I44/'Assessment Input'!$L$15</f>
        <v>#DIV/0!</v>
      </c>
      <c r="J55" s="23" t="e">
        <f>J44/'Assessment Input'!$L$15</f>
        <v>#DIV/0!</v>
      </c>
      <c r="K55" s="38" t="e">
        <f>K44/'Assessment Input'!$L$15</f>
        <v>#DIV/0!</v>
      </c>
      <c r="M55" s="9" t="s">
        <v>4</v>
      </c>
      <c r="N55" s="37" t="e">
        <f>N44/'Assessment Input'!$L$16</f>
        <v>#DIV/0!</v>
      </c>
      <c r="O55" s="23" t="e">
        <f>O44/'Assessment Input'!$L$16</f>
        <v>#DIV/0!</v>
      </c>
      <c r="P55" s="23" t="e">
        <f>P44/'Assessment Input'!$L$16</f>
        <v>#DIV/0!</v>
      </c>
      <c r="Q55" s="38" t="e">
        <f>Q44/'Assessment Input'!$L$16</f>
        <v>#DIV/0!</v>
      </c>
      <c r="S55" s="9" t="s">
        <v>4</v>
      </c>
      <c r="T55" s="37">
        <f>T44/'Assessment Input'!$L$17</f>
        <v>0</v>
      </c>
      <c r="U55" s="23">
        <f>U44/'Assessment Input'!$L$17</f>
        <v>0</v>
      </c>
      <c r="V55" s="23">
        <f>V44/'Assessment Input'!$L$17</f>
        <v>0</v>
      </c>
      <c r="W55" s="38">
        <f>W44/'Assessment Input'!$L$17</f>
        <v>0</v>
      </c>
    </row>
    <row r="56" spans="1:23" x14ac:dyDescent="0.2">
      <c r="A56" s="9" t="s">
        <v>2</v>
      </c>
      <c r="B56" s="40">
        <f>B45/'Assessment Input'!$L$14</f>
        <v>0</v>
      </c>
      <c r="C56" s="41">
        <f>C45/'Assessment Input'!$L$14</f>
        <v>0</v>
      </c>
      <c r="D56" s="41">
        <f>D45/'Assessment Input'!$L$14</f>
        <v>0</v>
      </c>
      <c r="E56" s="42">
        <f>E45/'Assessment Input'!$L$14</f>
        <v>0</v>
      </c>
      <c r="G56" s="9" t="s">
        <v>2</v>
      </c>
      <c r="H56" s="40" t="e">
        <f>H45/'Assessment Input'!$L$15</f>
        <v>#DIV/0!</v>
      </c>
      <c r="I56" s="41" t="e">
        <f>I45/'Assessment Input'!$L$15</f>
        <v>#DIV/0!</v>
      </c>
      <c r="J56" s="41" t="e">
        <f>J45/'Assessment Input'!$L$15</f>
        <v>#DIV/0!</v>
      </c>
      <c r="K56" s="42" t="e">
        <f>K45/'Assessment Input'!$L$15</f>
        <v>#DIV/0!</v>
      </c>
      <c r="M56" s="9" t="s">
        <v>2</v>
      </c>
      <c r="N56" s="40" t="e">
        <f>N45/'Assessment Input'!$L$16</f>
        <v>#DIV/0!</v>
      </c>
      <c r="O56" s="41" t="e">
        <f>O45/'Assessment Input'!$L$16</f>
        <v>#DIV/0!</v>
      </c>
      <c r="P56" s="41" t="e">
        <f>P45/'Assessment Input'!$L$16</f>
        <v>#DIV/0!</v>
      </c>
      <c r="Q56" s="42" t="e">
        <f>Q45/'Assessment Input'!$L$16</f>
        <v>#DIV/0!</v>
      </c>
      <c r="S56" s="9" t="s">
        <v>2</v>
      </c>
      <c r="T56" s="40">
        <f>T45/'Assessment Input'!$L$17</f>
        <v>0</v>
      </c>
      <c r="U56" s="41">
        <f>U45/'Assessment Input'!$L$17</f>
        <v>0</v>
      </c>
      <c r="V56" s="41">
        <f>V45/'Assessment Input'!$L$17</f>
        <v>0</v>
      </c>
      <c r="W56" s="42">
        <f>W45/'Assessment Input'!$L$17</f>
        <v>0</v>
      </c>
    </row>
    <row r="57" spans="1:23" x14ac:dyDescent="0.2">
      <c r="A57" s="9" t="s">
        <v>5</v>
      </c>
      <c r="B57" s="34">
        <f>SUM(B49:B56)</f>
        <v>1</v>
      </c>
      <c r="C57" s="35">
        <f>SUM(C49:C56)</f>
        <v>1</v>
      </c>
      <c r="D57" s="35">
        <f>SUM(D49:D56)</f>
        <v>1</v>
      </c>
      <c r="E57" s="36">
        <f>SUM(E49:E56)</f>
        <v>1</v>
      </c>
      <c r="G57" s="9" t="s">
        <v>5</v>
      </c>
      <c r="H57" s="34" t="e">
        <f>SUM(H49:H56)</f>
        <v>#DIV/0!</v>
      </c>
      <c r="I57" s="35" t="e">
        <f>SUM(I49:I56)</f>
        <v>#DIV/0!</v>
      </c>
      <c r="J57" s="35" t="e">
        <f>SUM(J49:J56)</f>
        <v>#DIV/0!</v>
      </c>
      <c r="K57" s="36" t="e">
        <f>SUM(K49:K56)</f>
        <v>#DIV/0!</v>
      </c>
      <c r="M57" s="9" t="s">
        <v>5</v>
      </c>
      <c r="N57" s="34" t="e">
        <f>SUM(N49:N56)</f>
        <v>#DIV/0!</v>
      </c>
      <c r="O57" s="35" t="e">
        <f>SUM(O49:O56)</f>
        <v>#DIV/0!</v>
      </c>
      <c r="P57" s="35" t="e">
        <f>SUM(P49:P56)</f>
        <v>#DIV/0!</v>
      </c>
      <c r="Q57" s="36" t="e">
        <f>SUM(Q49:Q56)</f>
        <v>#DIV/0!</v>
      </c>
      <c r="S57" s="9" t="s">
        <v>5</v>
      </c>
      <c r="T57" s="34">
        <f>SUM(T49:T56)</f>
        <v>1</v>
      </c>
      <c r="U57" s="35">
        <f>SUM(U49:U56)</f>
        <v>1</v>
      </c>
      <c r="V57" s="35">
        <f>SUM(V49:V56)</f>
        <v>1</v>
      </c>
      <c r="W57" s="36">
        <f>SUM(W49:W56)</f>
        <v>1</v>
      </c>
    </row>
    <row r="58" spans="1:23" x14ac:dyDescent="0.2">
      <c r="A58" s="30"/>
      <c r="B58" s="11"/>
      <c r="C58" s="11"/>
      <c r="D58" s="11"/>
      <c r="E58" s="11"/>
      <c r="G58" s="30"/>
      <c r="H58" s="11"/>
      <c r="I58" s="11"/>
      <c r="J58" s="11"/>
      <c r="K58" s="11"/>
      <c r="M58" s="30"/>
      <c r="N58" s="11"/>
      <c r="O58" s="11"/>
      <c r="P58" s="11"/>
      <c r="Q58" s="11"/>
      <c r="S58" s="30"/>
      <c r="T58" s="11"/>
      <c r="U58" s="11"/>
      <c r="V58" s="11"/>
      <c r="W58" s="11"/>
    </row>
    <row r="59" spans="1:23" x14ac:dyDescent="0.2">
      <c r="A59" s="9"/>
      <c r="B59" s="99" t="str">
        <f>'Assessment Input'!$K$14 &amp;": "&amp;Sheet1!$I$6&amp;" (/"&amp;B26&amp;")"</f>
        <v>Males: % and above (/1)</v>
      </c>
      <c r="C59" s="100"/>
      <c r="D59" s="100"/>
      <c r="E59" s="101"/>
      <c r="G59" s="9"/>
      <c r="H59" s="99" t="str">
        <f>'Assessment Input'!$K$15 &amp;": "&amp;Sheet1!$I$6&amp;" (/"&amp;B27&amp;")"</f>
        <v>Females: % and above (/0)</v>
      </c>
      <c r="I59" s="100"/>
      <c r="J59" s="100"/>
      <c r="K59" s="101"/>
      <c r="M59" s="9"/>
      <c r="N59" s="99" t="str">
        <f>'Assessment Input'!$K$16 &amp;": "&amp;Sheet1!$I$6&amp;" (/"&amp;B28&amp;")"</f>
        <v>SEN: % and above (/0)</v>
      </c>
      <c r="O59" s="100"/>
      <c r="P59" s="100"/>
      <c r="Q59" s="101"/>
      <c r="S59" s="9"/>
      <c r="T59" s="99" t="str">
        <f>'Assessment Input'!$K$17 &amp;": "&amp;Sheet1!$I$6&amp;" (/"&amp;B29&amp;")"</f>
        <v>Non SEN: % and above (/1)</v>
      </c>
      <c r="U59" s="100"/>
      <c r="V59" s="100"/>
      <c r="W59" s="101"/>
    </row>
    <row r="60" spans="1:23" x14ac:dyDescent="0.2">
      <c r="A60" s="9" t="s">
        <v>34</v>
      </c>
      <c r="B60" s="31">
        <f>B49</f>
        <v>0</v>
      </c>
      <c r="C60" s="32">
        <f>C49</f>
        <v>0</v>
      </c>
      <c r="D60" s="32">
        <f>D49</f>
        <v>1</v>
      </c>
      <c r="E60" s="33">
        <f>E49</f>
        <v>0</v>
      </c>
      <c r="G60" s="9" t="s">
        <v>34</v>
      </c>
      <c r="H60" s="31" t="e">
        <f>H49</f>
        <v>#DIV/0!</v>
      </c>
      <c r="I60" s="32" t="e">
        <f>I49</f>
        <v>#DIV/0!</v>
      </c>
      <c r="J60" s="32" t="e">
        <f>J49</f>
        <v>#DIV/0!</v>
      </c>
      <c r="K60" s="33" t="e">
        <f>K49</f>
        <v>#DIV/0!</v>
      </c>
      <c r="M60" s="9" t="s">
        <v>34</v>
      </c>
      <c r="N60" s="31" t="e">
        <f>N49</f>
        <v>#DIV/0!</v>
      </c>
      <c r="O60" s="32" t="e">
        <f>O49</f>
        <v>#DIV/0!</v>
      </c>
      <c r="P60" s="32" t="e">
        <f>P49</f>
        <v>#DIV/0!</v>
      </c>
      <c r="Q60" s="33" t="e">
        <f>Q49</f>
        <v>#DIV/0!</v>
      </c>
      <c r="S60" s="9" t="s">
        <v>34</v>
      </c>
      <c r="T60" s="31">
        <f>T49</f>
        <v>0</v>
      </c>
      <c r="U60" s="32">
        <f>U49</f>
        <v>0</v>
      </c>
      <c r="V60" s="32">
        <f>V49</f>
        <v>1</v>
      </c>
      <c r="W60" s="33">
        <f>W49</f>
        <v>0</v>
      </c>
    </row>
    <row r="61" spans="1:23" x14ac:dyDescent="0.2">
      <c r="A61" s="9" t="s">
        <v>21</v>
      </c>
      <c r="B61" s="37">
        <f>SUM($B$49:B50)</f>
        <v>1</v>
      </c>
      <c r="C61" s="23">
        <f>SUM($C$49:C50)</f>
        <v>0</v>
      </c>
      <c r="D61" s="23">
        <f>SUM($D$49:D50)</f>
        <v>1</v>
      </c>
      <c r="E61" s="38">
        <f>SUM($E$49:E50)</f>
        <v>1</v>
      </c>
      <c r="G61" s="9" t="s">
        <v>21</v>
      </c>
      <c r="H61" s="37" t="e">
        <f>SUM($H$49:H50)</f>
        <v>#DIV/0!</v>
      </c>
      <c r="I61" s="23" t="e">
        <f>SUM($I$49:I50)</f>
        <v>#DIV/0!</v>
      </c>
      <c r="J61" s="23" t="e">
        <f>SUM($J$49:J50)</f>
        <v>#DIV/0!</v>
      </c>
      <c r="K61" s="38" t="e">
        <f>SUM($K$49:K50)</f>
        <v>#DIV/0!</v>
      </c>
      <c r="M61" s="9" t="s">
        <v>21</v>
      </c>
      <c r="N61" s="37" t="e">
        <f>SUM($N$49:N50)</f>
        <v>#DIV/0!</v>
      </c>
      <c r="O61" s="23" t="e">
        <f>SUM($O$49:O50)</f>
        <v>#DIV/0!</v>
      </c>
      <c r="P61" s="23" t="e">
        <f>SUM($P$49:P50)</f>
        <v>#DIV/0!</v>
      </c>
      <c r="Q61" s="38" t="e">
        <f>SUM($Q$49:Q50)</f>
        <v>#DIV/0!</v>
      </c>
      <c r="S61" s="9" t="s">
        <v>21</v>
      </c>
      <c r="T61" s="37">
        <f>SUM($T$49:T50)</f>
        <v>1</v>
      </c>
      <c r="U61" s="23">
        <f>SUM($U$49:U50)</f>
        <v>0</v>
      </c>
      <c r="V61" s="23">
        <f>SUM($V$49:V50)</f>
        <v>1</v>
      </c>
      <c r="W61" s="38">
        <f>SUM($W$49:W50)</f>
        <v>1</v>
      </c>
    </row>
    <row r="62" spans="1:23" x14ac:dyDescent="0.2">
      <c r="A62" s="9" t="s">
        <v>31</v>
      </c>
      <c r="B62" s="31">
        <f>SUM($B$49:B51)</f>
        <v>1</v>
      </c>
      <c r="C62" s="32">
        <f>SUM($C$49:C51)</f>
        <v>1</v>
      </c>
      <c r="D62" s="32">
        <f>SUM($D$49:D51)</f>
        <v>1</v>
      </c>
      <c r="E62" s="33">
        <f>SUM($E$49:E51)</f>
        <v>1</v>
      </c>
      <c r="G62" s="9" t="s">
        <v>31</v>
      </c>
      <c r="H62" s="31" t="e">
        <f>SUM($H$49:H51)</f>
        <v>#DIV/0!</v>
      </c>
      <c r="I62" s="32" t="e">
        <f>SUM($I$49:I51)</f>
        <v>#DIV/0!</v>
      </c>
      <c r="J62" s="32" t="e">
        <f>SUM($J$49:J51)</f>
        <v>#DIV/0!</v>
      </c>
      <c r="K62" s="33" t="e">
        <f>SUM($K$49:K51)</f>
        <v>#DIV/0!</v>
      </c>
      <c r="M62" s="9" t="s">
        <v>31</v>
      </c>
      <c r="N62" s="31" t="e">
        <f>SUM($N$49:N51)</f>
        <v>#DIV/0!</v>
      </c>
      <c r="O62" s="32" t="e">
        <f>SUM($O$49:O51)</f>
        <v>#DIV/0!</v>
      </c>
      <c r="P62" s="32" t="e">
        <f>SUM($P$49:P51)</f>
        <v>#DIV/0!</v>
      </c>
      <c r="Q62" s="33" t="e">
        <f>SUM($Q$49:Q51)</f>
        <v>#DIV/0!</v>
      </c>
      <c r="S62" s="9" t="s">
        <v>31</v>
      </c>
      <c r="T62" s="31">
        <f>SUM($T$49:T51)</f>
        <v>1</v>
      </c>
      <c r="U62" s="32">
        <f>SUM($U$49:U51)</f>
        <v>1</v>
      </c>
      <c r="V62" s="32">
        <f>SUM($V$49:V51)</f>
        <v>1</v>
      </c>
      <c r="W62" s="33">
        <f>SUM($W$49:W51)</f>
        <v>1</v>
      </c>
    </row>
    <row r="63" spans="1:23" x14ac:dyDescent="0.2">
      <c r="A63" s="9" t="s">
        <v>33</v>
      </c>
      <c r="B63" s="37">
        <f>SUM($B$49:B52)</f>
        <v>1</v>
      </c>
      <c r="C63" s="23">
        <f>SUM($C$49:C52)</f>
        <v>1</v>
      </c>
      <c r="D63" s="23">
        <f>SUM($D$49:D52)</f>
        <v>1</v>
      </c>
      <c r="E63" s="38">
        <f>SUM($E$49:E52)</f>
        <v>1</v>
      </c>
      <c r="G63" s="9" t="s">
        <v>33</v>
      </c>
      <c r="H63" s="37" t="e">
        <f>SUM($H$49:H52)</f>
        <v>#DIV/0!</v>
      </c>
      <c r="I63" s="23" t="e">
        <f>SUM($I$49:I52)</f>
        <v>#DIV/0!</v>
      </c>
      <c r="J63" s="23" t="e">
        <f>SUM($J$49:J52)</f>
        <v>#DIV/0!</v>
      </c>
      <c r="K63" s="38" t="e">
        <f>SUM($K$49:K52)</f>
        <v>#DIV/0!</v>
      </c>
      <c r="M63" s="9" t="s">
        <v>33</v>
      </c>
      <c r="N63" s="37" t="e">
        <f>SUM($N$49:N52)</f>
        <v>#DIV/0!</v>
      </c>
      <c r="O63" s="23" t="e">
        <f>SUM($O$49:O52)</f>
        <v>#DIV/0!</v>
      </c>
      <c r="P63" s="23" t="e">
        <f>SUM($P$49:P52)</f>
        <v>#DIV/0!</v>
      </c>
      <c r="Q63" s="38" t="e">
        <f>SUM($Q$49:Q52)</f>
        <v>#DIV/0!</v>
      </c>
      <c r="S63" s="9" t="s">
        <v>33</v>
      </c>
      <c r="T63" s="37">
        <f>SUM($T$49:T52)</f>
        <v>1</v>
      </c>
      <c r="U63" s="23">
        <f>SUM($U$49:U52)</f>
        <v>1</v>
      </c>
      <c r="V63" s="23">
        <f>SUM($V$49:V52)</f>
        <v>1</v>
      </c>
      <c r="W63" s="38">
        <f>SUM($W$49:W52)</f>
        <v>1</v>
      </c>
    </row>
    <row r="64" spans="1:23" x14ac:dyDescent="0.2">
      <c r="A64" s="9" t="s">
        <v>32</v>
      </c>
      <c r="B64" s="37">
        <f>SUM($B$49:B53)</f>
        <v>1</v>
      </c>
      <c r="C64" s="23">
        <f>SUM($C$49:C53)</f>
        <v>1</v>
      </c>
      <c r="D64" s="23">
        <f>SUM($D$49:D53)</f>
        <v>1</v>
      </c>
      <c r="E64" s="38">
        <f>SUM($E$49:E53)</f>
        <v>1</v>
      </c>
      <c r="G64" s="9" t="s">
        <v>32</v>
      </c>
      <c r="H64" s="37" t="e">
        <f>SUM($H$49:H53)</f>
        <v>#DIV/0!</v>
      </c>
      <c r="I64" s="23" t="e">
        <f>SUM($I$49:I53)</f>
        <v>#DIV/0!</v>
      </c>
      <c r="J64" s="23" t="e">
        <f>SUM($J$49:J53)</f>
        <v>#DIV/0!</v>
      </c>
      <c r="K64" s="38" t="e">
        <f>SUM($K$49:K53)</f>
        <v>#DIV/0!</v>
      </c>
      <c r="M64" s="9" t="s">
        <v>32</v>
      </c>
      <c r="N64" s="37" t="e">
        <f>SUM($N$49:N53)</f>
        <v>#DIV/0!</v>
      </c>
      <c r="O64" s="23" t="e">
        <f>SUM($O$49:O53)</f>
        <v>#DIV/0!</v>
      </c>
      <c r="P64" s="23" t="e">
        <f>SUM($P$49:P53)</f>
        <v>#DIV/0!</v>
      </c>
      <c r="Q64" s="38" t="e">
        <f>SUM($Q$49:Q53)</f>
        <v>#DIV/0!</v>
      </c>
      <c r="S64" s="9" t="s">
        <v>32</v>
      </c>
      <c r="T64" s="37">
        <f>SUM($T$49:T53)</f>
        <v>1</v>
      </c>
      <c r="U64" s="23">
        <f>SUM($U$49:U53)</f>
        <v>1</v>
      </c>
      <c r="V64" s="23">
        <f>SUM($V$49:V53)</f>
        <v>1</v>
      </c>
      <c r="W64" s="38">
        <f>SUM($W$49:W53)</f>
        <v>1</v>
      </c>
    </row>
    <row r="65" spans="1:23" x14ac:dyDescent="0.2">
      <c r="A65" s="9" t="s">
        <v>3</v>
      </c>
      <c r="B65" s="34">
        <f>SUM($B$49:B54)</f>
        <v>1</v>
      </c>
      <c r="C65" s="35">
        <f>SUM($C$49:C54)</f>
        <v>1</v>
      </c>
      <c r="D65" s="35">
        <f>SUM($D$49:D54)</f>
        <v>1</v>
      </c>
      <c r="E65" s="36">
        <f>SUM($E$49:E54)</f>
        <v>1</v>
      </c>
      <c r="G65" s="9" t="s">
        <v>3</v>
      </c>
      <c r="H65" s="34" t="e">
        <f>SUM($H$49:H54)</f>
        <v>#DIV/0!</v>
      </c>
      <c r="I65" s="35" t="e">
        <f>SUM($I$49:I54)</f>
        <v>#DIV/0!</v>
      </c>
      <c r="J65" s="35" t="e">
        <f>SUM($J$49:J54)</f>
        <v>#DIV/0!</v>
      </c>
      <c r="K65" s="36" t="e">
        <f>SUM($K$49:K54)</f>
        <v>#DIV/0!</v>
      </c>
      <c r="M65" s="9" t="s">
        <v>3</v>
      </c>
      <c r="N65" s="34" t="e">
        <f>SUM($N$49:N54)</f>
        <v>#DIV/0!</v>
      </c>
      <c r="O65" s="35" t="e">
        <f>SUM($O$49:O54)</f>
        <v>#DIV/0!</v>
      </c>
      <c r="P65" s="35" t="e">
        <f>SUM($P$49:P54)</f>
        <v>#DIV/0!</v>
      </c>
      <c r="Q65" s="36" t="e">
        <f>SUM($Q$49:Q54)</f>
        <v>#DIV/0!</v>
      </c>
      <c r="S65" s="9" t="s">
        <v>3</v>
      </c>
      <c r="T65" s="34">
        <f>SUM($T$49:T54)</f>
        <v>1</v>
      </c>
      <c r="U65" s="35">
        <f>SUM($U$49:U54)</f>
        <v>1</v>
      </c>
      <c r="V65" s="35">
        <f>SUM($V$49:V54)</f>
        <v>1</v>
      </c>
      <c r="W65" s="36">
        <f>SUM($W$49:W54)</f>
        <v>1</v>
      </c>
    </row>
    <row r="66" spans="1:23" x14ac:dyDescent="0.2">
      <c r="A66" s="9" t="s">
        <v>4</v>
      </c>
      <c r="B66" s="37">
        <f>SUM($B$49:B55)</f>
        <v>1</v>
      </c>
      <c r="C66" s="23">
        <f>SUM($C$49:C55)</f>
        <v>1</v>
      </c>
      <c r="D66" s="23">
        <f>SUM($D$49:D55)</f>
        <v>1</v>
      </c>
      <c r="E66" s="38">
        <f>SUM($E$49:E55)</f>
        <v>1</v>
      </c>
      <c r="G66" s="9" t="s">
        <v>4</v>
      </c>
      <c r="H66" s="37" t="e">
        <f>SUM($H$49:H55)</f>
        <v>#DIV/0!</v>
      </c>
      <c r="I66" s="23" t="e">
        <f>SUM($I$49:I55)</f>
        <v>#DIV/0!</v>
      </c>
      <c r="J66" s="23" t="e">
        <f>SUM($J$49:J55)</f>
        <v>#DIV/0!</v>
      </c>
      <c r="K66" s="38" t="e">
        <f>SUM($K$49:K55)</f>
        <v>#DIV/0!</v>
      </c>
      <c r="M66" s="9" t="s">
        <v>4</v>
      </c>
      <c r="N66" s="37" t="e">
        <f>SUM($N$49:N55)</f>
        <v>#DIV/0!</v>
      </c>
      <c r="O66" s="23" t="e">
        <f>SUM($O$49:O55)</f>
        <v>#DIV/0!</v>
      </c>
      <c r="P66" s="23" t="e">
        <f>SUM($P$49:P55)</f>
        <v>#DIV/0!</v>
      </c>
      <c r="Q66" s="38" t="e">
        <f>SUM($Q$49:Q55)</f>
        <v>#DIV/0!</v>
      </c>
      <c r="S66" s="9" t="s">
        <v>4</v>
      </c>
      <c r="T66" s="37">
        <f>SUM($T$49:T55)</f>
        <v>1</v>
      </c>
      <c r="U66" s="23">
        <f>SUM($U$49:U55)</f>
        <v>1</v>
      </c>
      <c r="V66" s="23">
        <f>SUM($V$49:V55)</f>
        <v>1</v>
      </c>
      <c r="W66" s="38">
        <f>SUM($W$49:W55)</f>
        <v>1</v>
      </c>
    </row>
    <row r="67" spans="1:23" x14ac:dyDescent="0.2">
      <c r="A67" s="9" t="s">
        <v>2</v>
      </c>
      <c r="B67" s="40">
        <f>SUM($B$49:B56)</f>
        <v>1</v>
      </c>
      <c r="C67" s="41">
        <f>SUM($C$49:C56)</f>
        <v>1</v>
      </c>
      <c r="D67" s="41">
        <f>SUM($D$49:D56)</f>
        <v>1</v>
      </c>
      <c r="E67" s="42">
        <f>SUM($E$49:E56)</f>
        <v>1</v>
      </c>
      <c r="G67" s="9" t="s">
        <v>2</v>
      </c>
      <c r="H67" s="40" t="e">
        <f>SUM($H$49:H56)</f>
        <v>#DIV/0!</v>
      </c>
      <c r="I67" s="41" t="e">
        <f>SUM($I$49:I56)</f>
        <v>#DIV/0!</v>
      </c>
      <c r="J67" s="41" t="e">
        <f>SUM($J$49:J56)</f>
        <v>#DIV/0!</v>
      </c>
      <c r="K67" s="42" t="e">
        <f>SUM($K$49:K56)</f>
        <v>#DIV/0!</v>
      </c>
      <c r="M67" s="9" t="s">
        <v>2</v>
      </c>
      <c r="N67" s="40" t="e">
        <f>SUM($N$49:N56)</f>
        <v>#DIV/0!</v>
      </c>
      <c r="O67" s="41" t="e">
        <f>SUM($O$49:O56)</f>
        <v>#DIV/0!</v>
      </c>
      <c r="P67" s="41" t="e">
        <f>SUM($P$49:P56)</f>
        <v>#DIV/0!</v>
      </c>
      <c r="Q67" s="42" t="e">
        <f>SUM($Q$49:Q56)</f>
        <v>#DIV/0!</v>
      </c>
      <c r="S67" s="9" t="s">
        <v>2</v>
      </c>
      <c r="T67" s="40">
        <f>SUM($T$49:T56)</f>
        <v>1</v>
      </c>
      <c r="U67" s="41">
        <f>SUM($U$49:U56)</f>
        <v>1</v>
      </c>
      <c r="V67" s="41">
        <f>SUM($V$49:V56)</f>
        <v>1</v>
      </c>
      <c r="W67" s="42">
        <f>SUM($W$49:W56)</f>
        <v>1</v>
      </c>
    </row>
    <row r="68" spans="1:23" x14ac:dyDescent="0.2">
      <c r="G68" s="50"/>
      <c r="H68" s="53"/>
      <c r="I68" s="53"/>
      <c r="J68" s="53"/>
      <c r="K68" s="43"/>
      <c r="L68" s="27"/>
    </row>
    <row r="69" spans="1:23" x14ac:dyDescent="0.2">
      <c r="B69" s="108" t="s">
        <v>58</v>
      </c>
      <c r="C69" s="108"/>
      <c r="D69" s="108"/>
      <c r="E69" s="108"/>
      <c r="F69" s="108"/>
      <c r="G69" s="108"/>
      <c r="H69" s="108"/>
      <c r="I69" s="108"/>
      <c r="J69" s="108"/>
      <c r="K69" s="108"/>
      <c r="L69" s="108"/>
      <c r="M69" s="108"/>
      <c r="N69" s="108"/>
      <c r="O69" s="108"/>
      <c r="P69" s="108"/>
      <c r="Q69" s="108"/>
      <c r="R69" s="108"/>
      <c r="S69" s="108"/>
      <c r="T69" s="108"/>
      <c r="U69" s="108"/>
      <c r="V69" s="108"/>
      <c r="W69" s="108"/>
    </row>
    <row r="70" spans="1:23" x14ac:dyDescent="0.2">
      <c r="B70" s="51" t="str">
        <f>'Assessment Input'!$F$1</f>
        <v>Reading</v>
      </c>
      <c r="C70" s="51" t="str">
        <f>'Assessment Input'!$G$1</f>
        <v>Writing</v>
      </c>
      <c r="D70" s="51" t="str">
        <f>'Assessment Input'!$H$1</f>
        <v>Maths</v>
      </c>
      <c r="E70" s="51" t="str">
        <f>'Assessment Input'!$I$1</f>
        <v xml:space="preserve">Science </v>
      </c>
      <c r="G70" s="27"/>
      <c r="H70" s="51" t="str">
        <f>'Assessment Input'!$F$1</f>
        <v>Reading</v>
      </c>
      <c r="I70" s="51" t="str">
        <f>'Assessment Input'!$G$1</f>
        <v>Writing</v>
      </c>
      <c r="J70" s="51" t="str">
        <f>'Assessment Input'!$H$1</f>
        <v>Maths</v>
      </c>
      <c r="K70" s="51" t="str">
        <f>'Assessment Input'!$I$1</f>
        <v xml:space="preserve">Science </v>
      </c>
      <c r="L70" s="27"/>
      <c r="N70" s="51" t="str">
        <f>'Assessment Input'!$F$1</f>
        <v>Reading</v>
      </c>
      <c r="O70" s="51" t="str">
        <f>'Assessment Input'!$G$1</f>
        <v>Writing</v>
      </c>
      <c r="P70" s="51" t="str">
        <f>'Assessment Input'!$H$1</f>
        <v>Maths</v>
      </c>
      <c r="Q70" s="51" t="str">
        <f>'Assessment Input'!$I$1</f>
        <v xml:space="preserve">Science </v>
      </c>
      <c r="T70" s="51" t="str">
        <f>'Assessment Input'!$F$1</f>
        <v>Reading</v>
      </c>
      <c r="U70" s="51" t="str">
        <f>'Assessment Input'!$G$1</f>
        <v>Writing</v>
      </c>
      <c r="V70" s="51" t="str">
        <f>'Assessment Input'!$H$1</f>
        <v>Maths</v>
      </c>
      <c r="W70" s="51" t="str">
        <f>'Assessment Input'!$I$1</f>
        <v xml:space="preserve">Science </v>
      </c>
    </row>
    <row r="71" spans="1:23" x14ac:dyDescent="0.2">
      <c r="B71" s="105" t="str">
        <f>'Assessment Input'!K18 &amp;": "&amp;Sheet1!I4&amp;" (/"&amp;B30&amp;")"</f>
        <v>Class 1: Number at (/1)</v>
      </c>
      <c r="C71" s="106"/>
      <c r="D71" s="106"/>
      <c r="E71" s="107"/>
      <c r="F71" s="7"/>
      <c r="H71" s="105" t="str">
        <f>'Assessment Input'!$K$19 &amp;": "&amp;Sheet1!$I$4&amp;" (/"&amp;B31&amp;")"</f>
        <v>Class 2: Number at (/0)</v>
      </c>
      <c r="I71" s="106"/>
      <c r="J71" s="106"/>
      <c r="K71" s="107"/>
      <c r="N71" s="105" t="str">
        <f>'Assessment Input'!$K$20 &amp;": "&amp;Sheet1!$I$4&amp;" (/"&amp;B32&amp;")"</f>
        <v>Class 3: Number at (/0)</v>
      </c>
      <c r="O71" s="106"/>
      <c r="P71" s="106"/>
      <c r="Q71" s="107"/>
      <c r="T71" s="99" t="str">
        <f>'Assessment Input'!K21 &amp;": "&amp;Sheet1!I4&amp;" (/"&amp;B33&amp;")"</f>
        <v>Class 4: Number at (/0)</v>
      </c>
      <c r="U71" s="100"/>
      <c r="V71" s="100"/>
      <c r="W71" s="101"/>
    </row>
    <row r="72" spans="1:23" x14ac:dyDescent="0.2">
      <c r="A72" s="12" t="s">
        <v>34</v>
      </c>
      <c r="B72" s="13">
        <f>COUNTIFS('Assessment Input'!$F$2:$F$131,"1", 'Assessment Input'!$A$2:$A$131, 'Assessment Input'!K18)</f>
        <v>0</v>
      </c>
      <c r="C72" s="14">
        <f>COUNTIFS('Assessment Input'!$G$2:$G$131,"1", 'Assessment Input'!$A$2:$A$131, 'Assessment Input'!K18)</f>
        <v>0</v>
      </c>
      <c r="D72" s="14">
        <f>COUNTIFS('Assessment Input'!$H$2:$H$131,"1", 'Assessment Input'!$A$2:$A$131, 'Assessment Input'!K18)</f>
        <v>1</v>
      </c>
      <c r="E72" s="15">
        <f>COUNTIFS('Assessment Input'!$I$2:$I$131,"1", 'Assessment Input'!$A$2:$A$131, 'Assessment Input'!K18)</f>
        <v>0</v>
      </c>
      <c r="F72" s="11"/>
      <c r="G72" s="12" t="s">
        <v>34</v>
      </c>
      <c r="H72" s="13">
        <f>COUNTIFS('Assessment Input'!$F$2:$F$131,"1", 'Assessment Input'!$A$2:$A$131, 'Assessment Input'!$K$19)</f>
        <v>0</v>
      </c>
      <c r="I72" s="14">
        <f>COUNTIFS('Assessment Input'!$G$2:$G$131,"1", 'Assessment Input'!$A$2:$A$131, 'Assessment Input'!$K$19)</f>
        <v>0</v>
      </c>
      <c r="J72" s="14">
        <f>COUNTIFS('Assessment Input'!$H$2:$H$131,"1", 'Assessment Input'!$A$2:$A$131, 'Assessment Input'!$K$19)</f>
        <v>0</v>
      </c>
      <c r="K72" s="15">
        <f>COUNTIFS('Assessment Input'!$I$2:$I$131,"1", 'Assessment Input'!$A$2:$A$131, 'Assessment Input'!$K$19)</f>
        <v>0</v>
      </c>
      <c r="L72" s="27"/>
      <c r="M72" s="9" t="s">
        <v>34</v>
      </c>
      <c r="N72" s="13">
        <f>COUNTIFS('Assessment Input'!$F$2:$F$131,"1", 'Assessment Input'!$A$2:$A$131, 'Assessment Input'!$K$20)</f>
        <v>0</v>
      </c>
      <c r="O72" s="14">
        <f>COUNTIFS('Assessment Input'!$G$2:$G$131,"1", 'Assessment Input'!$A$2:$A$131, 'Assessment Input'!$K$20)</f>
        <v>0</v>
      </c>
      <c r="P72" s="14">
        <f>COUNTIFS('Assessment Input'!$H$2:$H$131,"1", 'Assessment Input'!$A$2:$A$131, 'Assessment Input'!$K$20)</f>
        <v>0</v>
      </c>
      <c r="Q72" s="15">
        <f>COUNTIFS('Assessment Input'!$I$2:$I$131,"1", 'Assessment Input'!$A$2:$A$131, 'Assessment Input'!$K$20)</f>
        <v>0</v>
      </c>
      <c r="S72" s="9" t="s">
        <v>34</v>
      </c>
      <c r="T72" s="13">
        <f>COUNTIFS('Assessment Input'!$F$2:$F$131,"1", 'Assessment Input'!$A$2:$A$131,'Assessment Input'!K21)</f>
        <v>0</v>
      </c>
      <c r="U72" s="14">
        <f>COUNTIFS('Assessment Input'!$G$2:$G$131,"1", 'Assessment Input'!$A$2:$A$131,'Assessment Input'!$K$21)</f>
        <v>0</v>
      </c>
      <c r="V72" s="14">
        <f>COUNTIFS('Assessment Input'!$H$2:$H$131,"1", 'Assessment Input'!$A$2:$A$131,'Assessment Input'!$K$21)</f>
        <v>0</v>
      </c>
      <c r="W72" s="15">
        <f>COUNTIFS('Assessment Input'!$I$2:$I$131,"1", 'Assessment Input'!$A$2:$A$131,'Assessment Input'!$K$21)</f>
        <v>0</v>
      </c>
    </row>
    <row r="73" spans="1:23" x14ac:dyDescent="0.2">
      <c r="A73" s="12" t="s">
        <v>21</v>
      </c>
      <c r="B73" s="21">
        <f>COUNTIFS('Assessment Input'!$F$2:$F$131,"2", 'Assessment Input'!$A$2:$A$131, 'Assessment Input'!K18)</f>
        <v>1</v>
      </c>
      <c r="C73" s="11">
        <f>COUNTIFS('Assessment Input'!$G$2:$G$131,"2", 'Assessment Input'!$A$2:$A$131, 'Assessment Input'!K18)</f>
        <v>0</v>
      </c>
      <c r="D73" s="11">
        <f>COUNTIFS('Assessment Input'!$H$2:$H$131,"2", 'Assessment Input'!$A$2:$A$131, 'Assessment Input'!K18)</f>
        <v>0</v>
      </c>
      <c r="E73" s="22">
        <f>COUNTIFS('Assessment Input'!$I$2:$I$131,"2", 'Assessment Input'!$A$2:$A$131, 'Assessment Input'!K18)</f>
        <v>1</v>
      </c>
      <c r="F73" s="11"/>
      <c r="G73" s="12" t="s">
        <v>21</v>
      </c>
      <c r="H73" s="17">
        <f>COUNTIFS('Assessment Input'!$F$2:$F$131,"2", 'Assessment Input'!$A$2:$A$131, 'Assessment Input'!$K$19)</f>
        <v>0</v>
      </c>
      <c r="I73" s="18">
        <f>COUNTIFS('Assessment Input'!$G$2:$G$131,"2", 'Assessment Input'!$A$2:$A$131, 'Assessment Input'!$K$19)</f>
        <v>0</v>
      </c>
      <c r="J73" s="18">
        <f>COUNTIFS('Assessment Input'!$H$2:$H$131,"2", 'Assessment Input'!$A$2:$A$131, 'Assessment Input'!$K$19)</f>
        <v>0</v>
      </c>
      <c r="K73" s="19">
        <f>COUNTIFS('Assessment Input'!$I$2:$I$131,"2", 'Assessment Input'!$A$2:$A$131, 'Assessment Input'!$K$19)</f>
        <v>0</v>
      </c>
      <c r="L73" s="27"/>
      <c r="M73" s="9" t="s">
        <v>21</v>
      </c>
      <c r="N73" s="17">
        <f>COUNTIFS('Assessment Input'!$F$2:$F$131,"2", 'Assessment Input'!$A$2:$A$131, 'Assessment Input'!$K$20)</f>
        <v>0</v>
      </c>
      <c r="O73" s="18">
        <f>COUNTIFS('Assessment Input'!$G$2:$G$131,"2", 'Assessment Input'!$A$2:$A$131, 'Assessment Input'!$K$20)</f>
        <v>0</v>
      </c>
      <c r="P73" s="18">
        <f>COUNTIFS('Assessment Input'!$H$2:$H$131,"2", 'Assessment Input'!$A$2:$A$131, 'Assessment Input'!$K$20)</f>
        <v>0</v>
      </c>
      <c r="Q73" s="19">
        <f>COUNTIFS('Assessment Input'!$I$2:$I$131,"2", 'Assessment Input'!$A$2:$A$131, 'Assessment Input'!$K$20)</f>
        <v>0</v>
      </c>
      <c r="S73" s="9" t="s">
        <v>21</v>
      </c>
      <c r="T73" s="17">
        <f>COUNTIFS('Assessment Input'!$F$2:$F$131,"2", 'Assessment Input'!$A$2:$A$131,'Assessment Input'!$K$21)</f>
        <v>0</v>
      </c>
      <c r="U73" s="18">
        <f>COUNTIFS('Assessment Input'!$G$2:$G$131,"2", 'Assessment Input'!$A$2:$A$131,'Assessment Input'!$K$21)</f>
        <v>0</v>
      </c>
      <c r="V73" s="18">
        <f>COUNTIFS('Assessment Input'!$H$2:$H$131,"2", 'Assessment Input'!$A$2:$A$131,'Assessment Input'!$K$21)</f>
        <v>0</v>
      </c>
      <c r="W73" s="19">
        <f>COUNTIFS('Assessment Input'!$I$2:$I$131,"2", 'Assessment Input'!$A$2:$A$131,'Assessment Input'!$K$21)</f>
        <v>0</v>
      </c>
    </row>
    <row r="74" spans="1:23" x14ac:dyDescent="0.2">
      <c r="A74" s="12" t="s">
        <v>31</v>
      </c>
      <c r="B74" s="13">
        <f>COUNTIFS('Assessment Input'!$F$2:$F$131,"3", 'Assessment Input'!$A$2:$A$131, 'Assessment Input'!K18)</f>
        <v>0</v>
      </c>
      <c r="C74" s="14">
        <f>COUNTIFS('Assessment Input'!$G$2:$G$131,"3", 'Assessment Input'!$A$2:$A$131, 'Assessment Input'!K18)</f>
        <v>1</v>
      </c>
      <c r="D74" s="14">
        <f>COUNTIFS('Assessment Input'!$H$2:$H$131,"3", 'Assessment Input'!$A$2:$A$131, 'Assessment Input'!K18)</f>
        <v>0</v>
      </c>
      <c r="E74" s="15">
        <f>COUNTIFS('Assessment Input'!$I$2:$I$131,"3", 'Assessment Input'!$A$2:$A$131, 'Assessment Input'!K18)</f>
        <v>0</v>
      </c>
      <c r="F74" s="11"/>
      <c r="G74" s="12" t="s">
        <v>31</v>
      </c>
      <c r="H74" s="13">
        <f>COUNTIFS('Assessment Input'!$F$2:$F$131,"3", 'Assessment Input'!$A$2:$A$131, 'Assessment Input'!$K$19)</f>
        <v>0</v>
      </c>
      <c r="I74" s="14">
        <f>COUNTIFS('Assessment Input'!$G$2:$G$131,"3", 'Assessment Input'!$A$2:$A$131, 'Assessment Input'!$K$19)</f>
        <v>0</v>
      </c>
      <c r="J74" s="14">
        <f>COUNTIFS('Assessment Input'!$H$2:$H$131,"3", 'Assessment Input'!$A$2:$A$131, 'Assessment Input'!$K$19)</f>
        <v>0</v>
      </c>
      <c r="K74" s="15">
        <f>COUNTIFS('Assessment Input'!$I$2:$I$131,"3", 'Assessment Input'!$A$2:$A$131, 'Assessment Input'!$K$19)</f>
        <v>0</v>
      </c>
      <c r="L74" s="27"/>
      <c r="M74" s="9" t="s">
        <v>31</v>
      </c>
      <c r="N74" s="13">
        <f>COUNTIFS('Assessment Input'!$F$2:$F$131,"3", 'Assessment Input'!$A$2:$A$131, 'Assessment Input'!$K$20)</f>
        <v>0</v>
      </c>
      <c r="O74" s="14">
        <f>COUNTIFS('Assessment Input'!$G$2:$G$131,"3", 'Assessment Input'!$A$2:$A$131, 'Assessment Input'!$K$20)</f>
        <v>0</v>
      </c>
      <c r="P74" s="14">
        <f>COUNTIFS('Assessment Input'!$H$2:$H$131,"3", 'Assessment Input'!$A$2:$A$131, 'Assessment Input'!$K$20)</f>
        <v>0</v>
      </c>
      <c r="Q74" s="15">
        <f>COUNTIFS('Assessment Input'!$I$2:$I$131,"3", 'Assessment Input'!$A$2:$A$131, 'Assessment Input'!$K$20)</f>
        <v>0</v>
      </c>
      <c r="S74" s="9" t="s">
        <v>31</v>
      </c>
      <c r="T74" s="13">
        <f>COUNTIFS('Assessment Input'!$F$2:$F$131,"3", 'Assessment Input'!$A$2:$A$131,'Assessment Input'!$K$21)</f>
        <v>0</v>
      </c>
      <c r="U74" s="14">
        <f>COUNTIFS('Assessment Input'!$G$2:$G$131,"3", 'Assessment Input'!$A$2:$A$131,'Assessment Input'!$K$21)</f>
        <v>0</v>
      </c>
      <c r="V74" s="14">
        <f>COUNTIFS('Assessment Input'!$H$2:$H$131,"3", 'Assessment Input'!$A$2:$A$131,'Assessment Input'!$K$21)</f>
        <v>0</v>
      </c>
      <c r="W74" s="15">
        <f>COUNTIFS('Assessment Input'!$I$2:$I$131,"3", 'Assessment Input'!$A$2:$A$131,'Assessment Input'!$K$21)</f>
        <v>0</v>
      </c>
    </row>
    <row r="75" spans="1:23" x14ac:dyDescent="0.2">
      <c r="A75" s="12" t="s">
        <v>33</v>
      </c>
      <c r="B75" s="21">
        <f>COUNTIFS('Assessment Input'!$F$2:$F$131,"4", 'Assessment Input'!$A$2:$A$131, 'Assessment Input'!K18)</f>
        <v>0</v>
      </c>
      <c r="C75" s="11">
        <f>COUNTIFS('Assessment Input'!$G$2:$G$131,"4", 'Assessment Input'!$A$2:$A$131, 'Assessment Input'!K18)</f>
        <v>0</v>
      </c>
      <c r="D75" s="11">
        <f>COUNTIFS('Assessment Input'!$H$2:$H$131,"4", 'Assessment Input'!$A$2:$A$131, 'Assessment Input'!K18)</f>
        <v>0</v>
      </c>
      <c r="E75" s="22">
        <f>COUNTIFS('Assessment Input'!$I$2:$I$131,"4", 'Assessment Input'!$A$2:$A$131, 'Assessment Input'!K18)</f>
        <v>0</v>
      </c>
      <c r="F75" s="11"/>
      <c r="G75" s="12" t="s">
        <v>33</v>
      </c>
      <c r="H75" s="21">
        <f>COUNTIFS('Assessment Input'!$F$2:$F$131,"4", 'Assessment Input'!$A$2:$A$131, 'Assessment Input'!$K$19)</f>
        <v>0</v>
      </c>
      <c r="I75" s="11">
        <f>COUNTIFS('Assessment Input'!$G$2:$G$131,"4", 'Assessment Input'!$A$2:$A$131, 'Assessment Input'!$K$19)</f>
        <v>0</v>
      </c>
      <c r="J75" s="11">
        <f>COUNTIFS('Assessment Input'!$H$2:$H$131,"4", 'Assessment Input'!$A$2:$A$131, 'Assessment Input'!$K$19)</f>
        <v>0</v>
      </c>
      <c r="K75" s="22">
        <f>COUNTIFS('Assessment Input'!$I$2:$I$131,"4", 'Assessment Input'!$A$2:$A$131, 'Assessment Input'!$K$19)</f>
        <v>0</v>
      </c>
      <c r="L75" s="27"/>
      <c r="M75" s="9" t="s">
        <v>33</v>
      </c>
      <c r="N75" s="21">
        <f>COUNTIFS('Assessment Input'!$F$2:$F$131,"4", 'Assessment Input'!$A$2:$A$131, 'Assessment Input'!$K$20)</f>
        <v>0</v>
      </c>
      <c r="O75" s="11">
        <f>COUNTIFS('Assessment Input'!$G$2:$G$131,"4", 'Assessment Input'!$A$2:$A$131, 'Assessment Input'!$K$20)</f>
        <v>0</v>
      </c>
      <c r="P75" s="11">
        <f>COUNTIFS('Assessment Input'!$H$2:$H$131,"4", 'Assessment Input'!$A$2:$A$131, 'Assessment Input'!$K$20)</f>
        <v>0</v>
      </c>
      <c r="Q75" s="22">
        <f>COUNTIFS('Assessment Input'!$I$2:$I$131,"4", 'Assessment Input'!$A$2:$A$131, 'Assessment Input'!$K$20)</f>
        <v>0</v>
      </c>
      <c r="S75" s="9" t="s">
        <v>33</v>
      </c>
      <c r="T75" s="21">
        <f>COUNTIFS('Assessment Input'!$F$2:$F$131,"4", 'Assessment Input'!$A$2:$A$131,'Assessment Input'!$K$21)</f>
        <v>0</v>
      </c>
      <c r="U75" s="11">
        <f>COUNTIFS('Assessment Input'!$G$2:$G$131,"4", 'Assessment Input'!$A$2:$A$131,'Assessment Input'!$K$21)</f>
        <v>0</v>
      </c>
      <c r="V75" s="11">
        <f>COUNTIFS('Assessment Input'!$H$2:$H$131,"4", 'Assessment Input'!$A$2:$A$131,'Assessment Input'!$K$21)</f>
        <v>0</v>
      </c>
      <c r="W75" s="22">
        <f>COUNTIFS('Assessment Input'!$I$2:$I$131,"4", 'Assessment Input'!$A$2:$A$131,'Assessment Input'!$K$21)</f>
        <v>0</v>
      </c>
    </row>
    <row r="76" spans="1:23" x14ac:dyDescent="0.2">
      <c r="A76" s="12" t="s">
        <v>32</v>
      </c>
      <c r="B76" s="21">
        <f>COUNTIFS('Assessment Input'!$F$2:$F$131,"5", 'Assessment Input'!$A$2:$A$131, 'Assessment Input'!K18)</f>
        <v>0</v>
      </c>
      <c r="C76" s="11">
        <f>COUNTIFS('Assessment Input'!$G$2:$G$131,"5", 'Assessment Input'!$A$2:$A$131, 'Assessment Input'!K18)</f>
        <v>0</v>
      </c>
      <c r="D76" s="11">
        <f>COUNTIFS('Assessment Input'!$H$2:$H$131,"5", 'Assessment Input'!$A$2:$A$131, 'Assessment Input'!K18)</f>
        <v>0</v>
      </c>
      <c r="E76" s="22">
        <f>COUNTIFS('Assessment Input'!$I$2:$I$131,"5", 'Assessment Input'!$A$2:$A$131, 'Assessment Input'!K18)</f>
        <v>0</v>
      </c>
      <c r="F76" s="11"/>
      <c r="G76" s="12" t="s">
        <v>32</v>
      </c>
      <c r="H76" s="21">
        <f>COUNTIFS('Assessment Input'!$F$2:$F$131,"5", 'Assessment Input'!$A$2:$A$131, 'Assessment Input'!$K$19)</f>
        <v>0</v>
      </c>
      <c r="I76" s="11">
        <f>COUNTIFS('Assessment Input'!$G$2:$G$131,"5", 'Assessment Input'!$A$2:$A$131, 'Assessment Input'!$K$19)</f>
        <v>0</v>
      </c>
      <c r="J76" s="11">
        <f>COUNTIFS('Assessment Input'!$H$2:$H$131,"5", 'Assessment Input'!$A$2:$A$131, 'Assessment Input'!$K$19)</f>
        <v>0</v>
      </c>
      <c r="K76" s="22">
        <f>COUNTIFS('Assessment Input'!$I$2:$I$131,"5", 'Assessment Input'!$A$2:$A$131, 'Assessment Input'!$K$19)</f>
        <v>0</v>
      </c>
      <c r="L76" s="27"/>
      <c r="M76" s="9" t="s">
        <v>32</v>
      </c>
      <c r="N76" s="21">
        <f>COUNTIFS('Assessment Input'!$F$2:$F$131,"5", 'Assessment Input'!$A$2:$A$131, 'Assessment Input'!$K$20)</f>
        <v>0</v>
      </c>
      <c r="O76" s="11">
        <f>COUNTIFS('Assessment Input'!$G$2:$G$131,"5", 'Assessment Input'!$A$2:$A$131, 'Assessment Input'!$K$20)</f>
        <v>0</v>
      </c>
      <c r="P76" s="11">
        <f>COUNTIFS('Assessment Input'!$H$2:$H$131,"5", 'Assessment Input'!$A$2:$A$131, 'Assessment Input'!$K$20)</f>
        <v>0</v>
      </c>
      <c r="Q76" s="22">
        <f>COUNTIFS('Assessment Input'!$I$2:$I$131,"5", 'Assessment Input'!$A$2:$A$131, 'Assessment Input'!$K$20)</f>
        <v>0</v>
      </c>
      <c r="S76" s="9" t="s">
        <v>32</v>
      </c>
      <c r="T76" s="21">
        <f>COUNTIFS('Assessment Input'!$F$2:$F$131,"5", 'Assessment Input'!$A$2:$A$131,'Assessment Input'!$K$21)</f>
        <v>0</v>
      </c>
      <c r="U76" s="11">
        <f>COUNTIFS('Assessment Input'!$G$2:$G$131,"5", 'Assessment Input'!$A$2:$A$131,'Assessment Input'!$K$21)</f>
        <v>0</v>
      </c>
      <c r="V76" s="11">
        <f>COUNTIFS('Assessment Input'!$H$2:$H$131,"5", 'Assessment Input'!$A$2:$A$131,'Assessment Input'!$K$21)</f>
        <v>0</v>
      </c>
      <c r="W76" s="22">
        <f>COUNTIFS('Assessment Input'!$I$2:$I$131,"5", 'Assessment Input'!$A$2:$A$131,'Assessment Input'!$K$21)</f>
        <v>0</v>
      </c>
    </row>
    <row r="77" spans="1:23" x14ac:dyDescent="0.2">
      <c r="A77" s="12" t="s">
        <v>3</v>
      </c>
      <c r="B77" s="17">
        <f>COUNTIFS('Assessment Input'!$F$2:$F$131,"w", 'Assessment Input'!$A$2:$A$131, 'Assessment Input'!K18)</f>
        <v>0</v>
      </c>
      <c r="C77" s="18">
        <f>COUNTIFS('Assessment Input'!$G$2:$G$131,"w", 'Assessment Input'!$A$2:$A$131, 'Assessment Input'!K18)</f>
        <v>0</v>
      </c>
      <c r="D77" s="18">
        <f>COUNTIFS('Assessment Input'!$H$2:$H$131,"w", 'Assessment Input'!$A$2:$A$131, 'Assessment Input'!K18)</f>
        <v>0</v>
      </c>
      <c r="E77" s="19">
        <f>COUNTIFS('Assessment Input'!$I$2:$I$131,"w", 'Assessment Input'!$A$2:$A$131, 'Assessment Input'!K18)</f>
        <v>0</v>
      </c>
      <c r="F77" s="11"/>
      <c r="G77" s="12" t="s">
        <v>3</v>
      </c>
      <c r="H77" s="17">
        <f>COUNTIFS('Assessment Input'!$F$2:$F$131,"w", 'Assessment Input'!$A$2:$A$131, 'Assessment Input'!$K$19)</f>
        <v>0</v>
      </c>
      <c r="I77" s="18">
        <f>COUNTIFS('Assessment Input'!$G$2:$G$131,"w", 'Assessment Input'!$A$2:$A$131, 'Assessment Input'!$K$19)</f>
        <v>0</v>
      </c>
      <c r="J77" s="18">
        <f>COUNTIFS('Assessment Input'!$H$2:$H$131,"w", 'Assessment Input'!$A$2:$A$131, 'Assessment Input'!$K$19)</f>
        <v>0</v>
      </c>
      <c r="K77" s="19">
        <f>COUNTIFS('Assessment Input'!$I$2:$I$131,"w", 'Assessment Input'!$A$2:$A$131, 'Assessment Input'!$K$19)</f>
        <v>0</v>
      </c>
      <c r="L77" s="27"/>
      <c r="M77" s="9" t="s">
        <v>3</v>
      </c>
      <c r="N77" s="17">
        <f>COUNTIFS('Assessment Input'!$F$2:$F$131,"w", 'Assessment Input'!$A$2:$A$131, 'Assessment Input'!$K$20)</f>
        <v>0</v>
      </c>
      <c r="O77" s="18">
        <f>COUNTIFS('Assessment Input'!$G$2:$G$131,"w", 'Assessment Input'!$A$2:$A$131, 'Assessment Input'!$K$20)</f>
        <v>0</v>
      </c>
      <c r="P77" s="18">
        <f>COUNTIFS('Assessment Input'!$H$2:$H$131,"w", 'Assessment Input'!$A$2:$A$131, 'Assessment Input'!$K$20)</f>
        <v>0</v>
      </c>
      <c r="Q77" s="19">
        <f>COUNTIFS('Assessment Input'!$I$2:$I$131,"w", 'Assessment Input'!$A$2:$A$131, 'Assessment Input'!$K$20)</f>
        <v>0</v>
      </c>
      <c r="S77" s="9" t="s">
        <v>3</v>
      </c>
      <c r="T77" s="17">
        <f>COUNTIFS('Assessment Input'!$F$2:$F$131,"w", 'Assessment Input'!$A$2:$A$131,'Assessment Input'!$K$21)</f>
        <v>0</v>
      </c>
      <c r="U77" s="18">
        <f>COUNTIFS('Assessment Input'!$G$2:$G$131,"w", 'Assessment Input'!$A$2:$A$131,'Assessment Input'!$K$21)</f>
        <v>0</v>
      </c>
      <c r="V77" s="18">
        <f>COUNTIFS('Assessment Input'!$H$2:$H$131,"w", 'Assessment Input'!$A$2:$A$131,'Assessment Input'!$K$21)</f>
        <v>0</v>
      </c>
      <c r="W77" s="19">
        <f>COUNTIFS('Assessment Input'!$I$2:$I$131,"w", 'Assessment Input'!$A$2:$A$131,'Assessment Input'!$K$21)</f>
        <v>0</v>
      </c>
    </row>
    <row r="78" spans="1:23" x14ac:dyDescent="0.2">
      <c r="A78" s="12" t="s">
        <v>4</v>
      </c>
      <c r="B78" s="24">
        <f>COUNTIFS('Assessment Input'!$F$2:$F$131,"", 'Assessment Input'!$A$2:$A$131, 'Assessment Input'!K18)</f>
        <v>0</v>
      </c>
      <c r="C78" s="25">
        <f>COUNTIFS('Assessment Input'!$G$2:$G$131,"", 'Assessment Input'!$A$2:$A$131, 'Assessment Input'!K18)</f>
        <v>0</v>
      </c>
      <c r="D78" s="25">
        <f>COUNTIFS('Assessment Input'!$H$2:$H$131,"", 'Assessment Input'!$A$2:$A$131, 'Assessment Input'!K18)</f>
        <v>0</v>
      </c>
      <c r="E78" s="26">
        <f>COUNTIFS('Assessment Input'!$I$2:$I$131,"", 'Assessment Input'!$A$2:$A$131, 'Assessment Input'!K18)</f>
        <v>0</v>
      </c>
      <c r="F78" s="11"/>
      <c r="G78" s="12" t="s">
        <v>4</v>
      </c>
      <c r="H78" s="21">
        <f>COUNTIFS('Assessment Input'!$F$2:$F$131,"", 'Assessment Input'!$A$2:$A$131, 'Assessment Input'!$K$19)</f>
        <v>0</v>
      </c>
      <c r="I78" s="11">
        <f>COUNTIFS('Assessment Input'!$G$2:$G$131,"", 'Assessment Input'!$A$2:$A$131, 'Assessment Input'!$K$19)</f>
        <v>0</v>
      </c>
      <c r="J78" s="11">
        <f>COUNTIFS('Assessment Input'!$H$2:$H$131,"", 'Assessment Input'!$A$2:$A$131, 'Assessment Input'!$K$19)</f>
        <v>0</v>
      </c>
      <c r="K78" s="22">
        <f>COUNTIFS('Assessment Input'!$I$2:$I$131,"", 'Assessment Input'!$A$2:$A$131, 'Assessment Input'!$K$19)</f>
        <v>0</v>
      </c>
      <c r="L78" s="27"/>
      <c r="M78" s="9" t="s">
        <v>4</v>
      </c>
      <c r="N78" s="21">
        <f>COUNTIFS('Assessment Input'!$F$2:$F$131,"", 'Assessment Input'!$A$2:$A$131, 'Assessment Input'!$K$20)</f>
        <v>0</v>
      </c>
      <c r="O78" s="11">
        <f>COUNTIFS('Assessment Input'!$G$2:$G$131,"", 'Assessment Input'!$A$2:$A$131, 'Assessment Input'!$K$20)</f>
        <v>0</v>
      </c>
      <c r="P78" s="11">
        <f>COUNTIFS('Assessment Input'!$H$2:$H$131,"", 'Assessment Input'!$A$2:$A$131, 'Assessment Input'!$K$20)</f>
        <v>0</v>
      </c>
      <c r="Q78" s="22">
        <f>COUNTIFS('Assessment Input'!$I$2:$I$131,"", 'Assessment Input'!$A$2:$A$131, 'Assessment Input'!$K$20)</f>
        <v>0</v>
      </c>
      <c r="S78" s="9" t="s">
        <v>4</v>
      </c>
      <c r="T78" s="21">
        <f>COUNTIFS('Assessment Input'!$F$2:$F$131,"", 'Assessment Input'!$A$2:$A$131,'Assessment Input'!$K$21)</f>
        <v>0</v>
      </c>
      <c r="U78" s="11">
        <f>COUNTIFS('Assessment Input'!$G$2:$G$131,"", 'Assessment Input'!$A$2:$A$131,'Assessment Input'!$K$21)</f>
        <v>0</v>
      </c>
      <c r="V78" s="11">
        <f>COUNTIFS('Assessment Input'!$H$2:$H$131,"", 'Assessment Input'!$A$2:$A$131,'Assessment Input'!$K$21)</f>
        <v>0</v>
      </c>
      <c r="W78" s="22">
        <f>COUNTIFS('Assessment Input'!$I$2:$I$131,"", 'Assessment Input'!$A$2:$A$131,'Assessment Input'!$K$21)</f>
        <v>0</v>
      </c>
    </row>
    <row r="79" spans="1:23" x14ac:dyDescent="0.2">
      <c r="A79" s="12" t="s">
        <v>2</v>
      </c>
      <c r="B79" s="24">
        <f>COUNTIFS('Assessment Input'!$F$2:$F$131,"A", 'Assessment Input'!$A$2:$A$131, 'Assessment Input'!K18)</f>
        <v>0</v>
      </c>
      <c r="C79" s="25">
        <f>COUNTIFS('Assessment Input'!$G$2:$G$131,"A", 'Assessment Input'!$A$2:$A$131, 'Assessment Input'!K18)</f>
        <v>0</v>
      </c>
      <c r="D79" s="25">
        <f>COUNTIFS('Assessment Input'!$H$2:$H$131,"A", 'Assessment Input'!$A$2:$A$131, 'Assessment Input'!K18)</f>
        <v>0</v>
      </c>
      <c r="E79" s="26">
        <f>COUNTIFS('Assessment Input'!$I$2:$I$131,"A", 'Assessment Input'!$A$2:$A$131, 'Assessment Input'!K18)</f>
        <v>0</v>
      </c>
      <c r="F79" s="11"/>
      <c r="G79" s="12" t="s">
        <v>2</v>
      </c>
      <c r="H79" s="24">
        <f>COUNTIFS('Assessment Input'!$F$2:$F$131,"A", 'Assessment Input'!$A$2:$A$131, 'Assessment Input'!$K$19)</f>
        <v>0</v>
      </c>
      <c r="I79" s="25">
        <f>COUNTIFS('Assessment Input'!$G$2:$G$131,"A", 'Assessment Input'!$A$2:$A$131, 'Assessment Input'!$K$19)</f>
        <v>0</v>
      </c>
      <c r="J79" s="25">
        <f>COUNTIFS('Assessment Input'!$H$2:$H$131,"A", 'Assessment Input'!$A$2:$A$131, 'Assessment Input'!$K$19)</f>
        <v>0</v>
      </c>
      <c r="K79" s="26">
        <f>COUNTIFS('Assessment Input'!$I$2:$I$131,"A", 'Assessment Input'!$A$2:$A$131, 'Assessment Input'!$K$19)</f>
        <v>0</v>
      </c>
      <c r="L79" s="27"/>
      <c r="M79" s="9" t="s">
        <v>2</v>
      </c>
      <c r="N79" s="24">
        <f>COUNTIFS('Assessment Input'!$F$2:$F$131,"A", 'Assessment Input'!$A$2:$A$131, 'Assessment Input'!$K$20)</f>
        <v>0</v>
      </c>
      <c r="O79" s="25">
        <f>COUNTIFS('Assessment Input'!$G$2:$G$131,"A", 'Assessment Input'!$A$2:$A$131, 'Assessment Input'!$K$20)</f>
        <v>0</v>
      </c>
      <c r="P79" s="25">
        <f>COUNTIFS('Assessment Input'!$H$2:$H$131,"A", 'Assessment Input'!$A$2:$A$131, 'Assessment Input'!$K$20)</f>
        <v>0</v>
      </c>
      <c r="Q79" s="26">
        <f>COUNTIFS('Assessment Input'!$I$2:$I$131,"A", 'Assessment Input'!$A$2:$A$131, 'Assessment Input'!$K$20)</f>
        <v>0</v>
      </c>
      <c r="S79" s="9" t="s">
        <v>2</v>
      </c>
      <c r="T79" s="24">
        <f>COUNTIFS('Assessment Input'!$F$2:$F$131,"A", 'Assessment Input'!$A$2:$A$131,'Assessment Input'!$K$21)</f>
        <v>0</v>
      </c>
      <c r="U79" s="25">
        <f>COUNTIFS('Assessment Input'!$G$2:$G$131,"A", 'Assessment Input'!$A$2:$A$131,'Assessment Input'!$K$21)</f>
        <v>0</v>
      </c>
      <c r="V79" s="25">
        <f>COUNTIFS('Assessment Input'!$H$2:$H$131,"A", 'Assessment Input'!$A$2:$A$131,'Assessment Input'!$K$21)</f>
        <v>0</v>
      </c>
      <c r="W79" s="26">
        <f>COUNTIFS('Assessment Input'!$I$2:$I$131,"A", 'Assessment Input'!$A$2:$A$131,'Assessment Input'!$K$21)</f>
        <v>0</v>
      </c>
    </row>
    <row r="80" spans="1:23" x14ac:dyDescent="0.2">
      <c r="A80" s="12" t="s">
        <v>5</v>
      </c>
      <c r="B80" s="17">
        <f>SUM(B72:B79)</f>
        <v>1</v>
      </c>
      <c r="C80" s="18">
        <f>SUM(C72:C79)</f>
        <v>1</v>
      </c>
      <c r="D80" s="18">
        <f>SUM(D72:D79)</f>
        <v>1</v>
      </c>
      <c r="E80" s="19">
        <f>SUM(E72:E79)</f>
        <v>1</v>
      </c>
      <c r="F80" s="11"/>
      <c r="G80" s="12" t="s">
        <v>5</v>
      </c>
      <c r="H80" s="17">
        <f>SUM(H72:H79)</f>
        <v>0</v>
      </c>
      <c r="I80" s="18">
        <f>SUM(I72:I79)</f>
        <v>0</v>
      </c>
      <c r="J80" s="18">
        <f>SUM(J72:J79)</f>
        <v>0</v>
      </c>
      <c r="K80" s="19">
        <f>SUM(K72:K79)</f>
        <v>0</v>
      </c>
      <c r="L80" s="27"/>
      <c r="M80" s="9" t="s">
        <v>5</v>
      </c>
      <c r="N80" s="17">
        <f>SUM(N72:N79)</f>
        <v>0</v>
      </c>
      <c r="O80" s="18">
        <f>SUM(O72:O79)</f>
        <v>0</v>
      </c>
      <c r="P80" s="18">
        <f>SUM(P72:P79)</f>
        <v>0</v>
      </c>
      <c r="Q80" s="19">
        <f>SUM(Q72:Q79)</f>
        <v>0</v>
      </c>
      <c r="S80" s="9" t="s">
        <v>5</v>
      </c>
      <c r="T80" s="17">
        <f>SUM(T72:T79)</f>
        <v>0</v>
      </c>
      <c r="U80" s="18">
        <f>SUM(U72:U79)</f>
        <v>0</v>
      </c>
      <c r="V80" s="18">
        <f>SUM(V72:V79)</f>
        <v>0</v>
      </c>
      <c r="W80" s="19">
        <f>SUM(W72:W79)</f>
        <v>0</v>
      </c>
    </row>
    <row r="81" spans="1:23" x14ac:dyDescent="0.2">
      <c r="A81" s="28"/>
      <c r="B81" s="29"/>
      <c r="C81" s="29"/>
      <c r="D81" s="29"/>
      <c r="E81" s="29"/>
      <c r="F81" s="11"/>
      <c r="G81" s="28"/>
      <c r="H81" s="11"/>
      <c r="I81" s="11"/>
      <c r="J81" s="11"/>
      <c r="K81" s="11"/>
      <c r="L81" s="27"/>
      <c r="M81" s="30"/>
      <c r="N81" s="11"/>
      <c r="O81" s="11"/>
      <c r="P81" s="11"/>
      <c r="Q81" s="11"/>
      <c r="S81" s="30"/>
      <c r="T81" s="11"/>
      <c r="U81" s="11"/>
      <c r="V81" s="11"/>
      <c r="W81" s="11"/>
    </row>
    <row r="82" spans="1:23" x14ac:dyDescent="0.2">
      <c r="A82" s="28"/>
      <c r="B82" s="105" t="str">
        <f>'Assessment Input'!K18 &amp;": "&amp;Sheet1!I5&amp;" (/"&amp;B30&amp;")"</f>
        <v>Class 1: % at (/1)</v>
      </c>
      <c r="C82" s="106"/>
      <c r="D82" s="106"/>
      <c r="E82" s="107"/>
      <c r="F82" s="7"/>
      <c r="G82" s="28"/>
      <c r="H82" s="105" t="str">
        <f>'Assessment Input'!$K$19 &amp;": "&amp;Sheet1!$I$5&amp;" (/"&amp;B31&amp;")"</f>
        <v>Class 2: % at (/0)</v>
      </c>
      <c r="I82" s="106"/>
      <c r="J82" s="106"/>
      <c r="K82" s="107"/>
      <c r="L82" s="27"/>
      <c r="M82" s="30"/>
      <c r="N82" s="105" t="str">
        <f>'Assessment Input'!$K$20 &amp;": "&amp;Sheet1!$I$5&amp;" (/"&amp;B32&amp;")"</f>
        <v>Class 3: % at (/0)</v>
      </c>
      <c r="O82" s="106"/>
      <c r="P82" s="106"/>
      <c r="Q82" s="107"/>
      <c r="S82" s="30"/>
      <c r="T82" s="99" t="str">
        <f>'Assessment Input'!K21 &amp;": "&amp;Sheet1!I5&amp;" (/"&amp;B33&amp;")"</f>
        <v>Class 4: % at (/0)</v>
      </c>
      <c r="U82" s="100"/>
      <c r="V82" s="100"/>
      <c r="W82" s="101"/>
    </row>
    <row r="83" spans="1:23" x14ac:dyDescent="0.2">
      <c r="A83" s="12" t="s">
        <v>34</v>
      </c>
      <c r="B83" s="31">
        <f>B72/'Assessment Input'!L18</f>
        <v>0</v>
      </c>
      <c r="C83" s="32">
        <f>C72/'Assessment Input'!L18</f>
        <v>0</v>
      </c>
      <c r="D83" s="32">
        <f>D72/'Assessment Input'!L18</f>
        <v>1</v>
      </c>
      <c r="E83" s="33">
        <f>E72/'Assessment Input'!L18</f>
        <v>0</v>
      </c>
      <c r="F83" s="23"/>
      <c r="G83" s="12" t="s">
        <v>34</v>
      </c>
      <c r="H83" s="79" t="e">
        <f>H72/'Assessment Input'!$L$19</f>
        <v>#DIV/0!</v>
      </c>
      <c r="I83" s="80" t="e">
        <f>I72/'Assessment Input'!$L$19</f>
        <v>#DIV/0!</v>
      </c>
      <c r="J83" s="80" t="e">
        <f>J72/'Assessment Input'!$L$19</f>
        <v>#DIV/0!</v>
      </c>
      <c r="K83" s="81" t="e">
        <f>K72/'Assessment Input'!$L$19</f>
        <v>#DIV/0!</v>
      </c>
      <c r="L83" s="27"/>
      <c r="M83" s="9" t="s">
        <v>34</v>
      </c>
      <c r="N83" s="79" t="e">
        <f>N72/'Assessment Input'!$L$20</f>
        <v>#DIV/0!</v>
      </c>
      <c r="O83" s="80" t="e">
        <f>O72/'Assessment Input'!$L$20</f>
        <v>#DIV/0!</v>
      </c>
      <c r="P83" s="80" t="e">
        <f>P72/'Assessment Input'!$L$20</f>
        <v>#DIV/0!</v>
      </c>
      <c r="Q83" s="81" t="e">
        <f>Q72/'Assessment Input'!$L$20</f>
        <v>#DIV/0!</v>
      </c>
      <c r="S83" s="9" t="s">
        <v>34</v>
      </c>
      <c r="T83" s="31" t="e">
        <f>T72/'Assessment Input'!$L$21</f>
        <v>#DIV/0!</v>
      </c>
      <c r="U83" s="32" t="e">
        <f>U72/'Assessment Input'!$L$21</f>
        <v>#DIV/0!</v>
      </c>
      <c r="V83" s="32" t="e">
        <f>V72/'Assessment Input'!$L$21</f>
        <v>#DIV/0!</v>
      </c>
      <c r="W83" s="33" t="e">
        <f>W72/'Assessment Input'!$L$21</f>
        <v>#DIV/0!</v>
      </c>
    </row>
    <row r="84" spans="1:23" x14ac:dyDescent="0.2">
      <c r="A84" s="12" t="s">
        <v>21</v>
      </c>
      <c r="B84" s="37">
        <f>B73/'Assessment Input'!L18</f>
        <v>1</v>
      </c>
      <c r="C84" s="23">
        <f>C73/'Assessment Input'!L18</f>
        <v>0</v>
      </c>
      <c r="D84" s="23">
        <f>D73/'Assessment Input'!L18</f>
        <v>0</v>
      </c>
      <c r="E84" s="38">
        <f>E73/'Assessment Input'!L18</f>
        <v>1</v>
      </c>
      <c r="F84" s="23"/>
      <c r="G84" s="12" t="s">
        <v>21</v>
      </c>
      <c r="H84" s="82" t="e">
        <f>H73/'Assessment Input'!$L$19</f>
        <v>#DIV/0!</v>
      </c>
      <c r="I84" s="83" t="e">
        <f>I73/'Assessment Input'!$L$19</f>
        <v>#DIV/0!</v>
      </c>
      <c r="J84" s="83" t="e">
        <f>J73/'Assessment Input'!$L$19</f>
        <v>#DIV/0!</v>
      </c>
      <c r="K84" s="84" t="e">
        <f>K73/'Assessment Input'!$L$19</f>
        <v>#DIV/0!</v>
      </c>
      <c r="L84" s="27"/>
      <c r="M84" s="9" t="s">
        <v>21</v>
      </c>
      <c r="N84" s="82" t="e">
        <f>N73/'Assessment Input'!$L$20</f>
        <v>#DIV/0!</v>
      </c>
      <c r="O84" s="83" t="e">
        <f>O73/'Assessment Input'!$L$20</f>
        <v>#DIV/0!</v>
      </c>
      <c r="P84" s="83" t="e">
        <f>P73/'Assessment Input'!$L$20</f>
        <v>#DIV/0!</v>
      </c>
      <c r="Q84" s="84" t="e">
        <f>Q73/'Assessment Input'!$L$20</f>
        <v>#DIV/0!</v>
      </c>
      <c r="S84" s="9" t="s">
        <v>21</v>
      </c>
      <c r="T84" s="34" t="e">
        <f>T73/'Assessment Input'!$L$21</f>
        <v>#DIV/0!</v>
      </c>
      <c r="U84" s="35" t="e">
        <f>U73/'Assessment Input'!$L$21</f>
        <v>#DIV/0!</v>
      </c>
      <c r="V84" s="35" t="e">
        <f>V73/'Assessment Input'!$L$21</f>
        <v>#DIV/0!</v>
      </c>
      <c r="W84" s="36" t="e">
        <f>W73/'Assessment Input'!$L$21</f>
        <v>#DIV/0!</v>
      </c>
    </row>
    <row r="85" spans="1:23" x14ac:dyDescent="0.2">
      <c r="A85" s="12" t="s">
        <v>31</v>
      </c>
      <c r="B85" s="31">
        <f>B74/'Assessment Input'!L18</f>
        <v>0</v>
      </c>
      <c r="C85" s="32">
        <f>C74/'Assessment Input'!L18</f>
        <v>1</v>
      </c>
      <c r="D85" s="32">
        <f>D74/'Assessment Input'!L18</f>
        <v>0</v>
      </c>
      <c r="E85" s="33">
        <f>E74/'Assessment Input'!L18</f>
        <v>0</v>
      </c>
      <c r="F85" s="23"/>
      <c r="G85" s="12" t="s">
        <v>31</v>
      </c>
      <c r="H85" s="79" t="e">
        <f>H74/'Assessment Input'!$L$19</f>
        <v>#DIV/0!</v>
      </c>
      <c r="I85" s="80" t="e">
        <f>I74/'Assessment Input'!$L$19</f>
        <v>#DIV/0!</v>
      </c>
      <c r="J85" s="80" t="e">
        <f>J74/'Assessment Input'!$L$19</f>
        <v>#DIV/0!</v>
      </c>
      <c r="K85" s="81" t="e">
        <f>K74/'Assessment Input'!$L$19</f>
        <v>#DIV/0!</v>
      </c>
      <c r="L85" s="27"/>
      <c r="M85" s="9" t="s">
        <v>31</v>
      </c>
      <c r="N85" s="79" t="e">
        <f>N74/'Assessment Input'!$L$20</f>
        <v>#DIV/0!</v>
      </c>
      <c r="O85" s="80" t="e">
        <f>O74/'Assessment Input'!$L$20</f>
        <v>#DIV/0!</v>
      </c>
      <c r="P85" s="80" t="e">
        <f>P74/'Assessment Input'!$L$20</f>
        <v>#DIV/0!</v>
      </c>
      <c r="Q85" s="81" t="e">
        <f>Q74/'Assessment Input'!$L$20</f>
        <v>#DIV/0!</v>
      </c>
      <c r="S85" s="9" t="s">
        <v>31</v>
      </c>
      <c r="T85" s="31" t="e">
        <f>T74/'Assessment Input'!$L$21</f>
        <v>#DIV/0!</v>
      </c>
      <c r="U85" s="32" t="e">
        <f>U74/'Assessment Input'!$L$21</f>
        <v>#DIV/0!</v>
      </c>
      <c r="V85" s="32" t="e">
        <f>V74/'Assessment Input'!$L$21</f>
        <v>#DIV/0!</v>
      </c>
      <c r="W85" s="33" t="e">
        <f>W74/'Assessment Input'!$L$21</f>
        <v>#DIV/0!</v>
      </c>
    </row>
    <row r="86" spans="1:23" x14ac:dyDescent="0.2">
      <c r="A86" s="12" t="s">
        <v>33</v>
      </c>
      <c r="B86" s="37">
        <f>B75/'Assessment Input'!L18</f>
        <v>0</v>
      </c>
      <c r="C86" s="23">
        <f>C75/'Assessment Input'!L18</f>
        <v>0</v>
      </c>
      <c r="D86" s="23">
        <f>D75/'Assessment Input'!L18</f>
        <v>0</v>
      </c>
      <c r="E86" s="38">
        <f>E75/'Assessment Input'!L18</f>
        <v>0</v>
      </c>
      <c r="F86" s="23"/>
      <c r="G86" s="12" t="s">
        <v>33</v>
      </c>
      <c r="H86" s="85" t="e">
        <f>H75/'Assessment Input'!$L$19</f>
        <v>#DIV/0!</v>
      </c>
      <c r="I86" s="86" t="e">
        <f>I75/'Assessment Input'!$L$19</f>
        <v>#DIV/0!</v>
      </c>
      <c r="J86" s="86" t="e">
        <f>J75/'Assessment Input'!$L$19</f>
        <v>#DIV/0!</v>
      </c>
      <c r="K86" s="87" t="e">
        <f>K75/'Assessment Input'!$L$19</f>
        <v>#DIV/0!</v>
      </c>
      <c r="L86" s="27"/>
      <c r="M86" s="9" t="s">
        <v>33</v>
      </c>
      <c r="N86" s="85" t="e">
        <f>N75/'Assessment Input'!$L$20</f>
        <v>#DIV/0!</v>
      </c>
      <c r="O86" s="86" t="e">
        <f>O75/'Assessment Input'!$L$20</f>
        <v>#DIV/0!</v>
      </c>
      <c r="P86" s="86" t="e">
        <f>P75/'Assessment Input'!$L$20</f>
        <v>#DIV/0!</v>
      </c>
      <c r="Q86" s="87" t="e">
        <f>Q75/'Assessment Input'!$L$20</f>
        <v>#DIV/0!</v>
      </c>
      <c r="S86" s="9" t="s">
        <v>33</v>
      </c>
      <c r="T86" s="37" t="e">
        <f>T75/'Assessment Input'!$L$21</f>
        <v>#DIV/0!</v>
      </c>
      <c r="U86" s="23" t="e">
        <f>U75/'Assessment Input'!$L$21</f>
        <v>#DIV/0!</v>
      </c>
      <c r="V86" s="23" t="e">
        <f>V75/'Assessment Input'!$L$21</f>
        <v>#DIV/0!</v>
      </c>
      <c r="W86" s="38" t="e">
        <f>W75/'Assessment Input'!$L$21</f>
        <v>#DIV/0!</v>
      </c>
    </row>
    <row r="87" spans="1:23" x14ac:dyDescent="0.2">
      <c r="A87" s="12" t="s">
        <v>32</v>
      </c>
      <c r="B87" s="37">
        <f>B76/'Assessment Input'!L18</f>
        <v>0</v>
      </c>
      <c r="C87" s="23">
        <f>C76/'Assessment Input'!L18</f>
        <v>0</v>
      </c>
      <c r="D87" s="23">
        <f>D76/'Assessment Input'!L18</f>
        <v>0</v>
      </c>
      <c r="E87" s="38">
        <f>E76/'Assessment Input'!L18</f>
        <v>0</v>
      </c>
      <c r="F87" s="23"/>
      <c r="G87" s="12" t="s">
        <v>32</v>
      </c>
      <c r="H87" s="85" t="e">
        <f>H76/'Assessment Input'!$L$19</f>
        <v>#DIV/0!</v>
      </c>
      <c r="I87" s="86" t="e">
        <f>I76/'Assessment Input'!$L$19</f>
        <v>#DIV/0!</v>
      </c>
      <c r="J87" s="86" t="e">
        <f>J76/'Assessment Input'!$L$19</f>
        <v>#DIV/0!</v>
      </c>
      <c r="K87" s="87" t="e">
        <f>K76/'Assessment Input'!$L$19</f>
        <v>#DIV/0!</v>
      </c>
      <c r="L87" s="27"/>
      <c r="M87" s="9" t="s">
        <v>32</v>
      </c>
      <c r="N87" s="85" t="e">
        <f>N76/'Assessment Input'!$L$20</f>
        <v>#DIV/0!</v>
      </c>
      <c r="O87" s="86" t="e">
        <f>O76/'Assessment Input'!$L$20</f>
        <v>#DIV/0!</v>
      </c>
      <c r="P87" s="86" t="e">
        <f>P76/'Assessment Input'!$L$20</f>
        <v>#DIV/0!</v>
      </c>
      <c r="Q87" s="87" t="e">
        <f>Q76/'Assessment Input'!$L$20</f>
        <v>#DIV/0!</v>
      </c>
      <c r="S87" s="9" t="s">
        <v>32</v>
      </c>
      <c r="T87" s="37" t="e">
        <f>T76/'Assessment Input'!$L$21</f>
        <v>#DIV/0!</v>
      </c>
      <c r="U87" s="23" t="e">
        <f>U76/'Assessment Input'!$L$21</f>
        <v>#DIV/0!</v>
      </c>
      <c r="V87" s="23" t="e">
        <f>V76/'Assessment Input'!$L$21</f>
        <v>#DIV/0!</v>
      </c>
      <c r="W87" s="38" t="e">
        <f>W76/'Assessment Input'!$L$21</f>
        <v>#DIV/0!</v>
      </c>
    </row>
    <row r="88" spans="1:23" x14ac:dyDescent="0.2">
      <c r="A88" s="12" t="s">
        <v>3</v>
      </c>
      <c r="B88" s="37">
        <f>B77/'Assessment Input'!L18</f>
        <v>0</v>
      </c>
      <c r="C88" s="23">
        <f>C77/'Assessment Input'!L18</f>
        <v>0</v>
      </c>
      <c r="D88" s="23">
        <f>D77/'Assessment Input'!L18</f>
        <v>0</v>
      </c>
      <c r="E88" s="38">
        <f>E77/'Assessment Input'!L18</f>
        <v>0</v>
      </c>
      <c r="F88" s="23"/>
      <c r="G88" s="12" t="s">
        <v>3</v>
      </c>
      <c r="H88" s="82" t="e">
        <f>H77/'Assessment Input'!$L$19</f>
        <v>#DIV/0!</v>
      </c>
      <c r="I88" s="83" t="e">
        <f>I77/'Assessment Input'!$L$19</f>
        <v>#DIV/0!</v>
      </c>
      <c r="J88" s="83" t="e">
        <f>J77/'Assessment Input'!$L$19</f>
        <v>#DIV/0!</v>
      </c>
      <c r="K88" s="84" t="e">
        <f>K77/'Assessment Input'!$L$19</f>
        <v>#DIV/0!</v>
      </c>
      <c r="L88" s="27"/>
      <c r="M88" s="9" t="s">
        <v>3</v>
      </c>
      <c r="N88" s="82" t="e">
        <f>N77/'Assessment Input'!$L$20</f>
        <v>#DIV/0!</v>
      </c>
      <c r="O88" s="83" t="e">
        <f>O77/'Assessment Input'!$L$20</f>
        <v>#DIV/0!</v>
      </c>
      <c r="P88" s="83" t="e">
        <f>P77/'Assessment Input'!$L$20</f>
        <v>#DIV/0!</v>
      </c>
      <c r="Q88" s="84" t="e">
        <f>Q77/'Assessment Input'!$L$20</f>
        <v>#DIV/0!</v>
      </c>
      <c r="S88" s="9" t="s">
        <v>3</v>
      </c>
      <c r="T88" s="34" t="e">
        <f>T77/'Assessment Input'!$L$21</f>
        <v>#DIV/0!</v>
      </c>
      <c r="U88" s="35" t="e">
        <f>U77/'Assessment Input'!$L$21</f>
        <v>#DIV/0!</v>
      </c>
      <c r="V88" s="35" t="e">
        <f>V77/'Assessment Input'!$L$21</f>
        <v>#DIV/0!</v>
      </c>
      <c r="W88" s="36" t="e">
        <f>W77/'Assessment Input'!$L$21</f>
        <v>#DIV/0!</v>
      </c>
    </row>
    <row r="89" spans="1:23" x14ac:dyDescent="0.2">
      <c r="A89" s="12" t="s">
        <v>4</v>
      </c>
      <c r="B89" s="31">
        <f>B78/'Assessment Input'!L18</f>
        <v>0</v>
      </c>
      <c r="C89" s="32">
        <f>C78/'Assessment Input'!L18</f>
        <v>0</v>
      </c>
      <c r="D89" s="32">
        <f>D78/'Assessment Input'!L18</f>
        <v>0</v>
      </c>
      <c r="E89" s="33">
        <f>E78/'Assessment Input'!L18</f>
        <v>0</v>
      </c>
      <c r="F89" s="23"/>
      <c r="G89" s="12" t="s">
        <v>4</v>
      </c>
      <c r="H89" s="85" t="e">
        <f>H78/'Assessment Input'!$L$19</f>
        <v>#DIV/0!</v>
      </c>
      <c r="I89" s="86" t="e">
        <f>I78/'Assessment Input'!$L$19</f>
        <v>#DIV/0!</v>
      </c>
      <c r="J89" s="86" t="e">
        <f>J78/'Assessment Input'!$L$19</f>
        <v>#DIV/0!</v>
      </c>
      <c r="K89" s="87" t="e">
        <f>K78/'Assessment Input'!$L$19</f>
        <v>#DIV/0!</v>
      </c>
      <c r="L89" s="27"/>
      <c r="M89" s="9" t="s">
        <v>4</v>
      </c>
      <c r="N89" s="85" t="e">
        <f>N78/'Assessment Input'!$L$20</f>
        <v>#DIV/0!</v>
      </c>
      <c r="O89" s="86" t="e">
        <f>O78/'Assessment Input'!$L$20</f>
        <v>#DIV/0!</v>
      </c>
      <c r="P89" s="86" t="e">
        <f>P78/'Assessment Input'!$L$20</f>
        <v>#DIV/0!</v>
      </c>
      <c r="Q89" s="87" t="e">
        <f>Q78/'Assessment Input'!$L$20</f>
        <v>#DIV/0!</v>
      </c>
      <c r="S89" s="9" t="s">
        <v>4</v>
      </c>
      <c r="T89" s="37" t="e">
        <f>T78/'Assessment Input'!$L$21</f>
        <v>#DIV/0!</v>
      </c>
      <c r="U89" s="23" t="e">
        <f>U78/'Assessment Input'!$L$21</f>
        <v>#DIV/0!</v>
      </c>
      <c r="V89" s="23" t="e">
        <f>V78/'Assessment Input'!$L$21</f>
        <v>#DIV/0!</v>
      </c>
      <c r="W89" s="38" t="e">
        <f>W78/'Assessment Input'!$L$21</f>
        <v>#DIV/0!</v>
      </c>
    </row>
    <row r="90" spans="1:23" x14ac:dyDescent="0.2">
      <c r="A90" s="12" t="s">
        <v>2</v>
      </c>
      <c r="B90" s="31">
        <f>B79/'Assessment Input'!L18</f>
        <v>0</v>
      </c>
      <c r="C90" s="32">
        <f>C79/'Assessment Input'!L18</f>
        <v>0</v>
      </c>
      <c r="D90" s="32">
        <f>D79/'Assessment Input'!L18</f>
        <v>0</v>
      </c>
      <c r="E90" s="33">
        <f>E79/'Assessment Input'!L18</f>
        <v>0</v>
      </c>
      <c r="F90" s="23"/>
      <c r="G90" s="12" t="s">
        <v>2</v>
      </c>
      <c r="H90" s="88" t="e">
        <f>H79/'Assessment Input'!$L$19</f>
        <v>#DIV/0!</v>
      </c>
      <c r="I90" s="89" t="e">
        <f>I79/'Assessment Input'!$L$19</f>
        <v>#DIV/0!</v>
      </c>
      <c r="J90" s="89" t="e">
        <f>J79/'Assessment Input'!$L$19</f>
        <v>#DIV/0!</v>
      </c>
      <c r="K90" s="90" t="e">
        <f>K79/'Assessment Input'!$L$19</f>
        <v>#DIV/0!</v>
      </c>
      <c r="L90" s="27"/>
      <c r="M90" s="9" t="s">
        <v>2</v>
      </c>
      <c r="N90" s="88" t="e">
        <f>N79/'Assessment Input'!$L$20</f>
        <v>#DIV/0!</v>
      </c>
      <c r="O90" s="89" t="e">
        <f>O79/'Assessment Input'!$L$20</f>
        <v>#DIV/0!</v>
      </c>
      <c r="P90" s="89" t="e">
        <f>P79/'Assessment Input'!$L$20</f>
        <v>#DIV/0!</v>
      </c>
      <c r="Q90" s="90" t="e">
        <f>Q79/'Assessment Input'!$L$20</f>
        <v>#DIV/0!</v>
      </c>
      <c r="S90" s="9" t="s">
        <v>2</v>
      </c>
      <c r="T90" s="40" t="e">
        <f>T79/'Assessment Input'!$L$21</f>
        <v>#DIV/0!</v>
      </c>
      <c r="U90" s="41" t="e">
        <f>U79/'Assessment Input'!$L$21</f>
        <v>#DIV/0!</v>
      </c>
      <c r="V90" s="41" t="e">
        <f>V79/'Assessment Input'!$L$21</f>
        <v>#DIV/0!</v>
      </c>
      <c r="W90" s="42" t="e">
        <f>W79/'Assessment Input'!$L$21</f>
        <v>#DIV/0!</v>
      </c>
    </row>
    <row r="91" spans="1:23" x14ac:dyDescent="0.2">
      <c r="A91" s="12" t="s">
        <v>5</v>
      </c>
      <c r="B91" s="40">
        <f>SUM(B83:B90)</f>
        <v>1</v>
      </c>
      <c r="C91" s="41">
        <f>SUM(C83:C90)</f>
        <v>1</v>
      </c>
      <c r="D91" s="41">
        <f>SUM(D83:D90)</f>
        <v>1</v>
      </c>
      <c r="E91" s="42">
        <f>SUM(E83:E90)</f>
        <v>1</v>
      </c>
      <c r="F91" s="23"/>
      <c r="G91" s="12" t="s">
        <v>5</v>
      </c>
      <c r="H91" s="82" t="e">
        <f>SUM(H83:H90)</f>
        <v>#DIV/0!</v>
      </c>
      <c r="I91" s="83" t="e">
        <f>SUM(I83:I90)</f>
        <v>#DIV/0!</v>
      </c>
      <c r="J91" s="83" t="e">
        <f>SUM(J83:J90)</f>
        <v>#DIV/0!</v>
      </c>
      <c r="K91" s="84" t="e">
        <f>SUM(K83:K90)</f>
        <v>#DIV/0!</v>
      </c>
      <c r="L91" s="27"/>
      <c r="M91" s="9" t="s">
        <v>5</v>
      </c>
      <c r="N91" s="82" t="e">
        <f>SUM(N83:N90)</f>
        <v>#DIV/0!</v>
      </c>
      <c r="O91" s="83" t="e">
        <f>SUM(O83:O90)</f>
        <v>#DIV/0!</v>
      </c>
      <c r="P91" s="83" t="e">
        <f>SUM(P83:P90)</f>
        <v>#DIV/0!</v>
      </c>
      <c r="Q91" s="84" t="e">
        <f>SUM(Q83:Q90)</f>
        <v>#DIV/0!</v>
      </c>
      <c r="S91" s="9" t="s">
        <v>5</v>
      </c>
      <c r="T91" s="34" t="e">
        <f>SUM(T83:T90)</f>
        <v>#DIV/0!</v>
      </c>
      <c r="U91" s="35" t="e">
        <f>SUM(U83:U90)</f>
        <v>#DIV/0!</v>
      </c>
      <c r="V91" s="35" t="e">
        <f>SUM(V83:V90)</f>
        <v>#DIV/0!</v>
      </c>
      <c r="W91" s="36" t="e">
        <f>SUM(W83:W90)</f>
        <v>#DIV/0!</v>
      </c>
    </row>
    <row r="92" spans="1:23" x14ac:dyDescent="0.2">
      <c r="A92" s="28"/>
      <c r="B92" s="29"/>
      <c r="C92" s="29"/>
      <c r="D92" s="29"/>
      <c r="E92" s="29"/>
      <c r="F92" s="11"/>
      <c r="G92" s="28"/>
      <c r="H92" s="11"/>
      <c r="I92" s="11"/>
      <c r="J92" s="11"/>
      <c r="K92" s="11"/>
      <c r="L92" s="27"/>
      <c r="M92" s="30"/>
      <c r="N92" s="11"/>
      <c r="O92" s="11"/>
      <c r="P92" s="11"/>
      <c r="Q92" s="11"/>
      <c r="S92" s="30"/>
      <c r="T92" s="11"/>
      <c r="U92" s="11"/>
      <c r="V92" s="11"/>
      <c r="W92" s="11"/>
    </row>
    <row r="93" spans="1:23" x14ac:dyDescent="0.2">
      <c r="A93" s="28"/>
      <c r="B93" s="105" t="str">
        <f>'Assessment Input'!K18 &amp;": "&amp;Sheet1!I6&amp;" (/"&amp;B30&amp;")"</f>
        <v>Class 1: % and above (/1)</v>
      </c>
      <c r="C93" s="106"/>
      <c r="D93" s="106"/>
      <c r="E93" s="107"/>
      <c r="F93" s="7"/>
      <c r="G93" s="12"/>
      <c r="H93" s="105" t="str">
        <f>'Assessment Input'!$K$19 &amp;": "&amp;Sheet1!$I$6&amp;" (/"&amp;B31&amp;")"</f>
        <v>Class 2: % and above (/0)</v>
      </c>
      <c r="I93" s="106"/>
      <c r="J93" s="106"/>
      <c r="K93" s="107"/>
      <c r="L93" s="27"/>
      <c r="M93" s="30"/>
      <c r="N93" s="105" t="str">
        <f>'Assessment Input'!$K$20 &amp;": "&amp;Sheet1!$I$6&amp;" (/"&amp;B32&amp;")"</f>
        <v>Class 3: % and above (/0)</v>
      </c>
      <c r="O93" s="106"/>
      <c r="P93" s="106"/>
      <c r="Q93" s="107"/>
      <c r="S93" s="9"/>
      <c r="T93" s="99" t="str">
        <f>'Assessment Input'!K21 &amp;": "&amp;Sheet1!I6&amp;" (/"&amp;B33&amp;")"</f>
        <v>Class 4: % and above (/0)</v>
      </c>
      <c r="U93" s="100"/>
      <c r="V93" s="100"/>
      <c r="W93" s="101"/>
    </row>
    <row r="94" spans="1:23" x14ac:dyDescent="0.2">
      <c r="A94" s="12" t="s">
        <v>34</v>
      </c>
      <c r="B94" s="31">
        <f>B83</f>
        <v>0</v>
      </c>
      <c r="C94" s="32">
        <f>C83</f>
        <v>0</v>
      </c>
      <c r="D94" s="32">
        <f>D83</f>
        <v>1</v>
      </c>
      <c r="E94" s="33">
        <f>E83</f>
        <v>0</v>
      </c>
      <c r="F94" s="23"/>
      <c r="G94" s="12" t="s">
        <v>34</v>
      </c>
      <c r="H94" s="79" t="e">
        <f>H83</f>
        <v>#DIV/0!</v>
      </c>
      <c r="I94" s="80" t="e">
        <f>I83</f>
        <v>#DIV/0!</v>
      </c>
      <c r="J94" s="80" t="e">
        <f>J83</f>
        <v>#DIV/0!</v>
      </c>
      <c r="K94" s="81" t="e">
        <f>K83</f>
        <v>#DIV/0!</v>
      </c>
      <c r="L94" s="27"/>
      <c r="M94" s="9" t="s">
        <v>34</v>
      </c>
      <c r="N94" s="79" t="e">
        <f>N83</f>
        <v>#DIV/0!</v>
      </c>
      <c r="O94" s="80" t="e">
        <f>O83</f>
        <v>#DIV/0!</v>
      </c>
      <c r="P94" s="80" t="e">
        <f>P83</f>
        <v>#DIV/0!</v>
      </c>
      <c r="Q94" s="81" t="e">
        <f>Q83</f>
        <v>#DIV/0!</v>
      </c>
      <c r="S94" s="9" t="s">
        <v>34</v>
      </c>
      <c r="T94" s="31" t="e">
        <f>T83</f>
        <v>#DIV/0!</v>
      </c>
      <c r="U94" s="32" t="e">
        <f>U83</f>
        <v>#DIV/0!</v>
      </c>
      <c r="V94" s="32" t="e">
        <f>V83</f>
        <v>#DIV/0!</v>
      </c>
      <c r="W94" s="33" t="e">
        <f>W83</f>
        <v>#DIV/0!</v>
      </c>
    </row>
    <row r="95" spans="1:23" x14ac:dyDescent="0.2">
      <c r="A95" s="12" t="s">
        <v>21</v>
      </c>
      <c r="B95" s="37">
        <f>SUM(B$83:$B84)</f>
        <v>1</v>
      </c>
      <c r="C95" s="23">
        <f>SUM(C$83:$C84)</f>
        <v>0</v>
      </c>
      <c r="D95" s="23">
        <f>SUM(D$83:$D84)</f>
        <v>1</v>
      </c>
      <c r="E95" s="38">
        <f>SUM(E$83:$E84)</f>
        <v>1</v>
      </c>
      <c r="F95" s="23"/>
      <c r="G95" s="12" t="s">
        <v>21</v>
      </c>
      <c r="H95" s="85" t="e">
        <f>SUM(H$83:$H84)</f>
        <v>#DIV/0!</v>
      </c>
      <c r="I95" s="86" t="e">
        <f>SUM(I$83:$I84)</f>
        <v>#DIV/0!</v>
      </c>
      <c r="J95" s="86" t="e">
        <f>SUM(J$83:$J84)</f>
        <v>#DIV/0!</v>
      </c>
      <c r="K95" s="87" t="e">
        <f>SUM($K$83:K84)</f>
        <v>#DIV/0!</v>
      </c>
      <c r="L95" s="27"/>
      <c r="M95" s="9" t="s">
        <v>21</v>
      </c>
      <c r="N95" s="85" t="e">
        <f>SUM($N$83:N84)</f>
        <v>#DIV/0!</v>
      </c>
      <c r="O95" s="86" t="e">
        <f>SUM($O$83:O84)</f>
        <v>#DIV/0!</v>
      </c>
      <c r="P95" s="86" t="e">
        <f>SUM($P$83:P84)</f>
        <v>#DIV/0!</v>
      </c>
      <c r="Q95" s="87" t="e">
        <f>SUM(Q$83:$Q84)</f>
        <v>#DIV/0!</v>
      </c>
      <c r="S95" s="9" t="s">
        <v>21</v>
      </c>
      <c r="T95" s="34" t="e">
        <f>SUM($T$83:T84)</f>
        <v>#DIV/0!</v>
      </c>
      <c r="U95" s="35" t="e">
        <f>SUM($U$83:U84)</f>
        <v>#DIV/0!</v>
      </c>
      <c r="V95" s="35" t="e">
        <f>SUM($V$83:V84)</f>
        <v>#DIV/0!</v>
      </c>
      <c r="W95" s="36" t="e">
        <f>SUM($W$83:W84)</f>
        <v>#DIV/0!</v>
      </c>
    </row>
    <row r="96" spans="1:23" x14ac:dyDescent="0.2">
      <c r="A96" s="12" t="s">
        <v>31</v>
      </c>
      <c r="B96" s="37">
        <f>SUM(B$83:$B85)</f>
        <v>1</v>
      </c>
      <c r="C96" s="23">
        <f>SUM(C$83:$C85)</f>
        <v>1</v>
      </c>
      <c r="D96" s="23">
        <f>SUM(D$83:$D85)</f>
        <v>1</v>
      </c>
      <c r="E96" s="38">
        <f>SUM(E$83:$E85)</f>
        <v>1</v>
      </c>
      <c r="F96" s="23"/>
      <c r="G96" s="12" t="s">
        <v>31</v>
      </c>
      <c r="H96" s="79" t="e">
        <f>SUM(H$83:$H85)</f>
        <v>#DIV/0!</v>
      </c>
      <c r="I96" s="80" t="e">
        <f>SUM(I$83:$I85)</f>
        <v>#DIV/0!</v>
      </c>
      <c r="J96" s="80" t="e">
        <f>SUM(J$83:$J85)</f>
        <v>#DIV/0!</v>
      </c>
      <c r="K96" s="81" t="e">
        <f>SUM($K$83:K85)</f>
        <v>#DIV/0!</v>
      </c>
      <c r="L96" s="27"/>
      <c r="M96" s="9" t="s">
        <v>31</v>
      </c>
      <c r="N96" s="79" t="e">
        <f>SUM($N$83:N85)</f>
        <v>#DIV/0!</v>
      </c>
      <c r="O96" s="80" t="e">
        <f>SUM($O$83:O85)</f>
        <v>#DIV/0!</v>
      </c>
      <c r="P96" s="80" t="e">
        <f>SUM($P$83:P85)</f>
        <v>#DIV/0!</v>
      </c>
      <c r="Q96" s="81" t="e">
        <f>SUM(Q$83:$Q85)</f>
        <v>#DIV/0!</v>
      </c>
      <c r="S96" s="9" t="s">
        <v>31</v>
      </c>
      <c r="T96" s="31" t="e">
        <f>SUM($T$83:T85)</f>
        <v>#DIV/0!</v>
      </c>
      <c r="U96" s="32" t="e">
        <f>SUM($U$83:U85)</f>
        <v>#DIV/0!</v>
      </c>
      <c r="V96" s="32" t="e">
        <f>SUM($V$83:V85)</f>
        <v>#DIV/0!</v>
      </c>
      <c r="W96" s="33" t="e">
        <f>SUM($W$83:W85)</f>
        <v>#DIV/0!</v>
      </c>
    </row>
    <row r="97" spans="1:23" x14ac:dyDescent="0.2">
      <c r="A97" s="12" t="s">
        <v>33</v>
      </c>
      <c r="B97" s="37">
        <f>SUM(B$83:$B86)</f>
        <v>1</v>
      </c>
      <c r="C97" s="23">
        <f>SUM(C$83:$C86)</f>
        <v>1</v>
      </c>
      <c r="D97" s="23">
        <f>SUM(D$83:$D86)</f>
        <v>1</v>
      </c>
      <c r="E97" s="38">
        <f>SUM(E$83:$E86)</f>
        <v>1</v>
      </c>
      <c r="F97" s="23"/>
      <c r="G97" s="12" t="s">
        <v>33</v>
      </c>
      <c r="H97" s="85" t="e">
        <f>SUM(H$83:$H86)</f>
        <v>#DIV/0!</v>
      </c>
      <c r="I97" s="86" t="e">
        <f>SUM(I$83:$I86)</f>
        <v>#DIV/0!</v>
      </c>
      <c r="J97" s="86" t="e">
        <f>SUM(J$83:$J86)</f>
        <v>#DIV/0!</v>
      </c>
      <c r="K97" s="87" t="e">
        <f>SUM($K$83:K86)</f>
        <v>#DIV/0!</v>
      </c>
      <c r="L97" s="27"/>
      <c r="M97" s="9" t="s">
        <v>33</v>
      </c>
      <c r="N97" s="85" t="e">
        <f>SUM($N$83:N86)</f>
        <v>#DIV/0!</v>
      </c>
      <c r="O97" s="86" t="e">
        <f>SUM($O$83:O86)</f>
        <v>#DIV/0!</v>
      </c>
      <c r="P97" s="86" t="e">
        <f>SUM($P$83:P86)</f>
        <v>#DIV/0!</v>
      </c>
      <c r="Q97" s="87" t="e">
        <f>SUM(Q$83:$Q86)</f>
        <v>#DIV/0!</v>
      </c>
      <c r="S97" s="9" t="s">
        <v>33</v>
      </c>
      <c r="T97" s="37" t="e">
        <f>SUM($T$83:T86)</f>
        <v>#DIV/0!</v>
      </c>
      <c r="U97" s="23" t="e">
        <f>SUM($U$83:U86)</f>
        <v>#DIV/0!</v>
      </c>
      <c r="V97" s="23" t="e">
        <f>SUM($V$83:V86)</f>
        <v>#DIV/0!</v>
      </c>
      <c r="W97" s="38" t="e">
        <f>SUM($W$83:W86)</f>
        <v>#DIV/0!</v>
      </c>
    </row>
    <row r="98" spans="1:23" x14ac:dyDescent="0.2">
      <c r="A98" s="12" t="s">
        <v>32</v>
      </c>
      <c r="B98" s="37">
        <f>SUM(B$83:$B87)</f>
        <v>1</v>
      </c>
      <c r="C98" s="23">
        <f>SUM(C$83:$C87)</f>
        <v>1</v>
      </c>
      <c r="D98" s="23">
        <f>SUM(D$83:$D87)</f>
        <v>1</v>
      </c>
      <c r="E98" s="38">
        <f>SUM(E$83:$E87)</f>
        <v>1</v>
      </c>
      <c r="F98" s="23"/>
      <c r="G98" s="12" t="s">
        <v>32</v>
      </c>
      <c r="H98" s="85" t="e">
        <f>SUM(H$83:$H87)</f>
        <v>#DIV/0!</v>
      </c>
      <c r="I98" s="86" t="e">
        <f>SUM(I$83:$I87)</f>
        <v>#DIV/0!</v>
      </c>
      <c r="J98" s="86" t="e">
        <f>SUM(J$83:$J87)</f>
        <v>#DIV/0!</v>
      </c>
      <c r="K98" s="87" t="e">
        <f>SUM($K$83:K87)</f>
        <v>#DIV/0!</v>
      </c>
      <c r="L98" s="27"/>
      <c r="M98" s="9" t="s">
        <v>32</v>
      </c>
      <c r="N98" s="85" t="e">
        <f>SUM($N$83:N87)</f>
        <v>#DIV/0!</v>
      </c>
      <c r="O98" s="86" t="e">
        <f>SUM($O$83:O87)</f>
        <v>#DIV/0!</v>
      </c>
      <c r="P98" s="86" t="e">
        <f>SUM($P$83:P87)</f>
        <v>#DIV/0!</v>
      </c>
      <c r="Q98" s="87" t="e">
        <f>SUM(Q$83:$Q87)</f>
        <v>#DIV/0!</v>
      </c>
      <c r="S98" s="9" t="s">
        <v>32</v>
      </c>
      <c r="T98" s="37" t="e">
        <f>SUM($T$83:T87)</f>
        <v>#DIV/0!</v>
      </c>
      <c r="U98" s="23" t="e">
        <f>SUM($U$83:U87)</f>
        <v>#DIV/0!</v>
      </c>
      <c r="V98" s="23" t="e">
        <f>SUM($V$83:V87)</f>
        <v>#DIV/0!</v>
      </c>
      <c r="W98" s="38" t="e">
        <f>SUM($W$83:W87)</f>
        <v>#DIV/0!</v>
      </c>
    </row>
    <row r="99" spans="1:23" x14ac:dyDescent="0.2">
      <c r="A99" s="12" t="s">
        <v>3</v>
      </c>
      <c r="B99" s="37">
        <f>SUM(B$83:$B88)</f>
        <v>1</v>
      </c>
      <c r="C99" s="23">
        <f>SUM(C$83:$C88)</f>
        <v>1</v>
      </c>
      <c r="D99" s="23">
        <f>SUM(D$83:$D88)</f>
        <v>1</v>
      </c>
      <c r="E99" s="38">
        <f>SUM(E$83:$E88)</f>
        <v>1</v>
      </c>
      <c r="F99" s="23"/>
      <c r="G99" s="12" t="s">
        <v>3</v>
      </c>
      <c r="H99" s="82" t="e">
        <f>SUM(H$83:$H88)</f>
        <v>#DIV/0!</v>
      </c>
      <c r="I99" s="83" t="e">
        <f>SUM(I$83:$I88)</f>
        <v>#DIV/0!</v>
      </c>
      <c r="J99" s="83" t="e">
        <f>SUM(J$83:$J88)</f>
        <v>#DIV/0!</v>
      </c>
      <c r="K99" s="84" t="e">
        <f>SUM($K$83:K88)</f>
        <v>#DIV/0!</v>
      </c>
      <c r="L99" s="27"/>
      <c r="M99" s="9" t="s">
        <v>3</v>
      </c>
      <c r="N99" s="85" t="e">
        <f>SUM($N$83:N88)</f>
        <v>#DIV/0!</v>
      </c>
      <c r="O99" s="86" t="e">
        <f>SUM($O$83:O88)</f>
        <v>#DIV/0!</v>
      </c>
      <c r="P99" s="86" t="e">
        <f>SUM($P$83:P88)</f>
        <v>#DIV/0!</v>
      </c>
      <c r="Q99" s="87" t="e">
        <f>SUM(Q$83:$Q88)</f>
        <v>#DIV/0!</v>
      </c>
      <c r="S99" s="9" t="s">
        <v>3</v>
      </c>
      <c r="T99" s="34" t="e">
        <f>SUM($T$83:T88)</f>
        <v>#DIV/0!</v>
      </c>
      <c r="U99" s="35" t="e">
        <f>SUM($U$83:U88)</f>
        <v>#DIV/0!</v>
      </c>
      <c r="V99" s="35" t="e">
        <f>SUM($V$83:V88)</f>
        <v>#DIV/0!</v>
      </c>
      <c r="W99" s="36" t="e">
        <f>SUM($W$83:W88)</f>
        <v>#DIV/0!</v>
      </c>
    </row>
    <row r="100" spans="1:23" x14ac:dyDescent="0.2">
      <c r="A100" s="12" t="s">
        <v>4</v>
      </c>
      <c r="B100" s="40">
        <f>SUM(B$83:$B89)</f>
        <v>1</v>
      </c>
      <c r="C100" s="41">
        <f>SUM(C$83:$C89)</f>
        <v>1</v>
      </c>
      <c r="D100" s="41">
        <f>SUM(D$83:$D89)</f>
        <v>1</v>
      </c>
      <c r="E100" s="42">
        <f>SUM(E$83:$E89)</f>
        <v>1</v>
      </c>
      <c r="F100" s="23"/>
      <c r="G100" s="12" t="s">
        <v>4</v>
      </c>
      <c r="H100" s="88" t="e">
        <f>SUM(H$83:$H89)</f>
        <v>#DIV/0!</v>
      </c>
      <c r="I100" s="89" t="e">
        <f>SUM(I$83:$I89)</f>
        <v>#DIV/0!</v>
      </c>
      <c r="J100" s="89" t="e">
        <f>SUM(J$83:$J89)</f>
        <v>#DIV/0!</v>
      </c>
      <c r="K100" s="90" t="e">
        <f>SUM($K$83:K89)</f>
        <v>#DIV/0!</v>
      </c>
      <c r="L100" s="27"/>
      <c r="M100" s="9" t="s">
        <v>4</v>
      </c>
      <c r="N100" s="88" t="e">
        <f>SUM($N$83:N89)</f>
        <v>#DIV/0!</v>
      </c>
      <c r="O100" s="89" t="e">
        <f>SUM($O$83:O89)</f>
        <v>#DIV/0!</v>
      </c>
      <c r="P100" s="89" t="e">
        <f>SUM($P$83:P89)</f>
        <v>#DIV/0!</v>
      </c>
      <c r="Q100" s="90" t="e">
        <f>SUM(Q$83:$Q89)</f>
        <v>#DIV/0!</v>
      </c>
      <c r="S100" s="9" t="s">
        <v>4</v>
      </c>
      <c r="T100" s="40" t="e">
        <f>SUM($T$83:T89)</f>
        <v>#DIV/0!</v>
      </c>
      <c r="U100" s="41" t="e">
        <f>SUM($U$83:U89)</f>
        <v>#DIV/0!</v>
      </c>
      <c r="V100" s="41" t="e">
        <f>SUM($V$83:V89)</f>
        <v>#DIV/0!</v>
      </c>
      <c r="W100" s="42" t="e">
        <f>SUM($W$83:W89)</f>
        <v>#DIV/0!</v>
      </c>
    </row>
    <row r="101" spans="1:23" x14ac:dyDescent="0.2">
      <c r="A101" s="12" t="s">
        <v>2</v>
      </c>
      <c r="B101" s="34">
        <f>SUM(B$83:$B90)</f>
        <v>1</v>
      </c>
      <c r="C101" s="35">
        <f>SUM(C$83:$C90)</f>
        <v>1</v>
      </c>
      <c r="D101" s="35">
        <f>SUM(D$83:$D90)</f>
        <v>1</v>
      </c>
      <c r="E101" s="36">
        <f>SUM(E$83:$E90)</f>
        <v>1</v>
      </c>
      <c r="F101" s="23"/>
      <c r="G101" s="12" t="s">
        <v>2</v>
      </c>
      <c r="H101" s="82" t="e">
        <f>SUM(H$83:$H90)</f>
        <v>#DIV/0!</v>
      </c>
      <c r="I101" s="83" t="e">
        <f>SUM(I$83:$I90)</f>
        <v>#DIV/0!</v>
      </c>
      <c r="J101" s="83" t="e">
        <f>SUM(J$83:$J90)</f>
        <v>#DIV/0!</v>
      </c>
      <c r="K101" s="84" t="e">
        <f>SUM($K$83:K90)</f>
        <v>#DIV/0!</v>
      </c>
      <c r="L101" s="27"/>
      <c r="M101" s="9" t="s">
        <v>2</v>
      </c>
      <c r="N101" s="82" t="e">
        <f>SUM($N$83:N90)</f>
        <v>#DIV/0!</v>
      </c>
      <c r="O101" s="83" t="e">
        <f>SUM($O$83:O90)</f>
        <v>#DIV/0!</v>
      </c>
      <c r="P101" s="83" t="e">
        <f>SUM($P$83:P90)</f>
        <v>#DIV/0!</v>
      </c>
      <c r="Q101" s="84" t="e">
        <f>SUM(Q$83:$Q90)</f>
        <v>#DIV/0!</v>
      </c>
      <c r="S101" s="9" t="s">
        <v>2</v>
      </c>
      <c r="T101" s="34" t="e">
        <f>SUM($T$83:T90)</f>
        <v>#DIV/0!</v>
      </c>
      <c r="U101" s="35" t="e">
        <f>SUM($U$83:U90)</f>
        <v>#DIV/0!</v>
      </c>
      <c r="V101" s="35" t="e">
        <f>SUM($V$83:V90)</f>
        <v>#DIV/0!</v>
      </c>
      <c r="W101" s="36" t="e">
        <f>SUM($W$83:W90)</f>
        <v>#DIV/0!</v>
      </c>
    </row>
    <row r="102" spans="1:23" x14ac:dyDescent="0.2">
      <c r="A102" s="54"/>
      <c r="B102" s="27"/>
      <c r="C102" s="27"/>
      <c r="D102" s="27"/>
      <c r="E102" s="27"/>
      <c r="F102" s="27"/>
      <c r="G102" s="54"/>
      <c r="L102" s="27"/>
      <c r="M102" s="54"/>
      <c r="S102" s="54"/>
    </row>
  </sheetData>
  <sheetProtection password="D7FF" sheet="1" objects="1" scenarios="1"/>
  <mergeCells count="42">
    <mergeCell ref="B93:E93"/>
    <mergeCell ref="B82:E82"/>
    <mergeCell ref="B69:W69"/>
    <mergeCell ref="B35:K35"/>
    <mergeCell ref="N1:W1"/>
    <mergeCell ref="B1:E1"/>
    <mergeCell ref="H1:K1"/>
    <mergeCell ref="B21:C21"/>
    <mergeCell ref="B3:E3"/>
    <mergeCell ref="N3:Q3"/>
    <mergeCell ref="N14:Q14"/>
    <mergeCell ref="T3:W3"/>
    <mergeCell ref="T14:W14"/>
    <mergeCell ref="N48:Q48"/>
    <mergeCell ref="N59:Q59"/>
    <mergeCell ref="T37:W37"/>
    <mergeCell ref="T48:W48"/>
    <mergeCell ref="T59:W59"/>
    <mergeCell ref="T71:W71"/>
    <mergeCell ref="T82:W82"/>
    <mergeCell ref="T93:W93"/>
    <mergeCell ref="N71:Q71"/>
    <mergeCell ref="H93:K93"/>
    <mergeCell ref="H71:K71"/>
    <mergeCell ref="H82:K82"/>
    <mergeCell ref="N93:Q93"/>
    <mergeCell ref="N82:Q82"/>
    <mergeCell ref="B71:E71"/>
    <mergeCell ref="B48:E48"/>
    <mergeCell ref="B59:E59"/>
    <mergeCell ref="H48:K48"/>
    <mergeCell ref="H59:K59"/>
    <mergeCell ref="T25:W25"/>
    <mergeCell ref="H14:K14"/>
    <mergeCell ref="H25:K25"/>
    <mergeCell ref="H3:K3"/>
    <mergeCell ref="B37:E37"/>
    <mergeCell ref="H37:K37"/>
    <mergeCell ref="N25:Q25"/>
    <mergeCell ref="N35:W35"/>
    <mergeCell ref="N37:Q37"/>
    <mergeCell ref="B12:E12"/>
  </mergeCells>
  <conditionalFormatting sqref="F4:F21">
    <cfRule type="dataBar" priority="66">
      <dataBar>
        <cfvo type="min"/>
        <cfvo type="max"/>
        <color rgb="FF638EC6"/>
      </dataBar>
      <extLst>
        <ext xmlns:x14="http://schemas.microsoft.com/office/spreadsheetml/2009/9/main" uri="{B025F937-C7B1-47D3-B67F-A62EFF666E3E}">
          <x14:id>{C7402BA6-38F7-40FF-BBDB-7F616FB1E35D}</x14:id>
        </ext>
      </extLst>
    </cfRule>
  </conditionalFormatting>
  <conditionalFormatting sqref="F25:F32">
    <cfRule type="dataBar" priority="67">
      <dataBar>
        <cfvo type="min"/>
        <cfvo type="max"/>
        <color rgb="FF63C384"/>
      </dataBar>
      <extLst>
        <ext xmlns:x14="http://schemas.microsoft.com/office/spreadsheetml/2009/9/main" uri="{B025F937-C7B1-47D3-B67F-A62EFF666E3E}">
          <x14:id>{FE897D80-6447-4E7A-A6B0-78D0F131FFF7}</x14:id>
        </ext>
      </extLst>
    </cfRule>
  </conditionalFormatting>
  <conditionalFormatting sqref="F72:F79">
    <cfRule type="dataBar" priority="68">
      <dataBar>
        <cfvo type="min"/>
        <cfvo type="max"/>
        <color rgb="FF638EC6"/>
      </dataBar>
      <extLst>
        <ext xmlns:x14="http://schemas.microsoft.com/office/spreadsheetml/2009/9/main" uri="{B025F937-C7B1-47D3-B67F-A62EFF666E3E}">
          <x14:id>{C2B95703-A552-41CB-BF81-448BA48A927D}</x14:id>
        </ext>
      </extLst>
    </cfRule>
  </conditionalFormatting>
  <conditionalFormatting sqref="F84:F90">
    <cfRule type="dataBar" priority="69">
      <dataBar>
        <cfvo type="min"/>
        <cfvo type="max"/>
        <color rgb="FF63C384"/>
      </dataBar>
      <extLst>
        <ext xmlns:x14="http://schemas.microsoft.com/office/spreadsheetml/2009/9/main" uri="{B025F937-C7B1-47D3-B67F-A62EFF666E3E}">
          <x14:id>{DA0ECBB8-EA5A-4E0B-898E-257246E13A11}</x14:id>
        </ext>
      </extLst>
    </cfRule>
  </conditionalFormatting>
  <conditionalFormatting sqref="F94:F100">
    <cfRule type="dataBar" priority="70">
      <dataBar>
        <cfvo type="min"/>
        <cfvo type="max"/>
        <color rgb="FFFF555A"/>
      </dataBar>
      <extLst>
        <ext xmlns:x14="http://schemas.microsoft.com/office/spreadsheetml/2009/9/main" uri="{B025F937-C7B1-47D3-B67F-A62EFF666E3E}">
          <x14:id>{6F50C112-5688-4FD9-8E8C-7D5021E52EAC}</x14:id>
        </ext>
      </extLst>
    </cfRule>
  </conditionalFormatting>
  <conditionalFormatting sqref="L4:L10">
    <cfRule type="dataBar" priority="73">
      <dataBar>
        <cfvo type="min"/>
        <cfvo type="max"/>
        <color rgb="FFFF555A"/>
      </dataBar>
      <extLst>
        <ext xmlns:x14="http://schemas.microsoft.com/office/spreadsheetml/2009/9/main" uri="{B025F937-C7B1-47D3-B67F-A62EFF666E3E}">
          <x14:id>{0743BB80-1079-4248-9E2B-F705C0CC4160}</x14:id>
        </ext>
      </extLst>
    </cfRule>
  </conditionalFormatting>
  <conditionalFormatting sqref="H34:J34">
    <cfRule type="colorScale" priority="78">
      <colorScale>
        <cfvo type="min"/>
        <cfvo type="percentile" val="50"/>
        <cfvo type="max"/>
        <color rgb="FFF8696B"/>
        <color rgb="FFFFEB84"/>
        <color rgb="FF63BE7B"/>
      </colorScale>
    </cfRule>
  </conditionalFormatting>
  <conditionalFormatting sqref="N4:Q11">
    <cfRule type="dataBar" priority="38">
      <dataBar>
        <cfvo type="min"/>
        <cfvo type="max"/>
        <color rgb="FF638EC6"/>
      </dataBar>
      <extLst>
        <ext xmlns:x14="http://schemas.microsoft.com/office/spreadsheetml/2009/9/main" uri="{B025F937-C7B1-47D3-B67F-A62EFF666E3E}">
          <x14:id>{4D3BF9C8-F10D-49B4-B08B-BDFB5C34326B}</x14:id>
        </ext>
      </extLst>
    </cfRule>
  </conditionalFormatting>
  <conditionalFormatting sqref="N15:Q22">
    <cfRule type="dataBar" priority="39">
      <dataBar>
        <cfvo type="min"/>
        <cfvo type="max"/>
        <color rgb="FF63C384"/>
      </dataBar>
      <extLst>
        <ext xmlns:x14="http://schemas.microsoft.com/office/spreadsheetml/2009/9/main" uri="{B025F937-C7B1-47D3-B67F-A62EFF666E3E}">
          <x14:id>{6C05E62B-A5D3-4E61-83E5-A3CF5832AE5B}</x14:id>
        </ext>
      </extLst>
    </cfRule>
  </conditionalFormatting>
  <conditionalFormatting sqref="N26:Q33">
    <cfRule type="dataBar" priority="40">
      <dataBar>
        <cfvo type="min"/>
        <cfvo type="max"/>
        <color rgb="FFFF555A"/>
      </dataBar>
      <extLst>
        <ext xmlns:x14="http://schemas.microsoft.com/office/spreadsheetml/2009/9/main" uri="{B025F937-C7B1-47D3-B67F-A62EFF666E3E}">
          <x14:id>{2F663EE7-5B99-4CB3-A542-62011276C3B9}</x14:id>
        </ext>
      </extLst>
    </cfRule>
  </conditionalFormatting>
  <conditionalFormatting sqref="H72:K79">
    <cfRule type="dataBar" priority="35">
      <dataBar>
        <cfvo type="min"/>
        <cfvo type="max"/>
        <color rgb="FF638EC6"/>
      </dataBar>
      <extLst>
        <ext xmlns:x14="http://schemas.microsoft.com/office/spreadsheetml/2009/9/main" uri="{B025F937-C7B1-47D3-B67F-A62EFF666E3E}">
          <x14:id>{46CEB603-489F-4234-B18D-448C4A5B4791}</x14:id>
        </ext>
      </extLst>
    </cfRule>
  </conditionalFormatting>
  <conditionalFormatting sqref="H83:K90">
    <cfRule type="dataBar" priority="36">
      <dataBar>
        <cfvo type="min"/>
        <cfvo type="max"/>
        <color rgb="FF63C384"/>
      </dataBar>
      <extLst>
        <ext xmlns:x14="http://schemas.microsoft.com/office/spreadsheetml/2009/9/main" uri="{B025F937-C7B1-47D3-B67F-A62EFF666E3E}">
          <x14:id>{A6378D90-A6C6-4C0E-A2EF-146CA4F660B6}</x14:id>
        </ext>
      </extLst>
    </cfRule>
  </conditionalFormatting>
  <conditionalFormatting sqref="H94:K101">
    <cfRule type="dataBar" priority="37">
      <dataBar>
        <cfvo type="min"/>
        <cfvo type="max"/>
        <color rgb="FFFF555A"/>
      </dataBar>
      <extLst>
        <ext xmlns:x14="http://schemas.microsoft.com/office/spreadsheetml/2009/9/main" uri="{B025F937-C7B1-47D3-B67F-A62EFF666E3E}">
          <x14:id>{9E581CA8-A5F3-4729-8150-D742B7017547}</x14:id>
        </ext>
      </extLst>
    </cfRule>
  </conditionalFormatting>
  <conditionalFormatting sqref="B72:E79">
    <cfRule type="dataBar" priority="32">
      <dataBar>
        <cfvo type="min"/>
        <cfvo type="max"/>
        <color rgb="FF638EC6"/>
      </dataBar>
      <extLst>
        <ext xmlns:x14="http://schemas.microsoft.com/office/spreadsheetml/2009/9/main" uri="{B025F937-C7B1-47D3-B67F-A62EFF666E3E}">
          <x14:id>{1EFCE155-C773-490B-8921-F17A5BE8DBC4}</x14:id>
        </ext>
      </extLst>
    </cfRule>
  </conditionalFormatting>
  <conditionalFormatting sqref="B83:E90">
    <cfRule type="dataBar" priority="33">
      <dataBar>
        <cfvo type="min"/>
        <cfvo type="max"/>
        <color rgb="FF63C384"/>
      </dataBar>
      <extLst>
        <ext xmlns:x14="http://schemas.microsoft.com/office/spreadsheetml/2009/9/main" uri="{B025F937-C7B1-47D3-B67F-A62EFF666E3E}">
          <x14:id>{E3376E2D-96D2-43FE-8E64-7AE904E92229}</x14:id>
        </ext>
      </extLst>
    </cfRule>
  </conditionalFormatting>
  <conditionalFormatting sqref="B94:E101">
    <cfRule type="dataBar" priority="34">
      <dataBar>
        <cfvo type="min"/>
        <cfvo type="max"/>
        <color rgb="FFFF555A"/>
      </dataBar>
      <extLst>
        <ext xmlns:x14="http://schemas.microsoft.com/office/spreadsheetml/2009/9/main" uri="{B025F937-C7B1-47D3-B67F-A62EFF666E3E}">
          <x14:id>{0471961C-198B-4A09-B33C-B7BB85A68A06}</x14:id>
        </ext>
      </extLst>
    </cfRule>
  </conditionalFormatting>
  <conditionalFormatting sqref="T72:W79">
    <cfRule type="dataBar" priority="29">
      <dataBar>
        <cfvo type="min"/>
        <cfvo type="max"/>
        <color rgb="FF638EC6"/>
      </dataBar>
      <extLst>
        <ext xmlns:x14="http://schemas.microsoft.com/office/spreadsheetml/2009/9/main" uri="{B025F937-C7B1-47D3-B67F-A62EFF666E3E}">
          <x14:id>{4CFCD443-0288-452D-92C5-2679C8F3D75D}</x14:id>
        </ext>
      </extLst>
    </cfRule>
  </conditionalFormatting>
  <conditionalFormatting sqref="T83:W90">
    <cfRule type="dataBar" priority="30">
      <dataBar>
        <cfvo type="min"/>
        <cfvo type="max"/>
        <color rgb="FF63C384"/>
      </dataBar>
      <extLst>
        <ext xmlns:x14="http://schemas.microsoft.com/office/spreadsheetml/2009/9/main" uri="{B025F937-C7B1-47D3-B67F-A62EFF666E3E}">
          <x14:id>{8EE02722-8D5D-481A-9CC3-A09A598D6FF1}</x14:id>
        </ext>
      </extLst>
    </cfRule>
  </conditionalFormatting>
  <conditionalFormatting sqref="T94:W101">
    <cfRule type="dataBar" priority="31">
      <dataBar>
        <cfvo type="min"/>
        <cfvo type="max"/>
        <color rgb="FFFF555A"/>
      </dataBar>
      <extLst>
        <ext xmlns:x14="http://schemas.microsoft.com/office/spreadsheetml/2009/9/main" uri="{B025F937-C7B1-47D3-B67F-A62EFF666E3E}">
          <x14:id>{07D8DB2A-EA69-42DA-937A-CF414C044956}</x14:id>
        </ext>
      </extLst>
    </cfRule>
  </conditionalFormatting>
  <conditionalFormatting sqref="N72:Q79">
    <cfRule type="dataBar" priority="26">
      <dataBar>
        <cfvo type="min"/>
        <cfvo type="max"/>
        <color rgb="FF638EC6"/>
      </dataBar>
      <extLst>
        <ext xmlns:x14="http://schemas.microsoft.com/office/spreadsheetml/2009/9/main" uri="{B025F937-C7B1-47D3-B67F-A62EFF666E3E}">
          <x14:id>{4848284F-3A7C-44B0-AEDD-F24C1E768ED4}</x14:id>
        </ext>
      </extLst>
    </cfRule>
  </conditionalFormatting>
  <conditionalFormatting sqref="N83:Q90">
    <cfRule type="dataBar" priority="27">
      <dataBar>
        <cfvo type="min"/>
        <cfvo type="max"/>
        <color rgb="FF63C384"/>
      </dataBar>
      <extLst>
        <ext xmlns:x14="http://schemas.microsoft.com/office/spreadsheetml/2009/9/main" uri="{B025F937-C7B1-47D3-B67F-A62EFF666E3E}">
          <x14:id>{7ADF63D5-B360-4A62-A383-445E4C2E38BF}</x14:id>
        </ext>
      </extLst>
    </cfRule>
  </conditionalFormatting>
  <conditionalFormatting sqref="N94:Q101">
    <cfRule type="dataBar" priority="28">
      <dataBar>
        <cfvo type="min"/>
        <cfvo type="max"/>
        <color rgb="FFFF555A"/>
      </dataBar>
      <extLst>
        <ext xmlns:x14="http://schemas.microsoft.com/office/spreadsheetml/2009/9/main" uri="{B025F937-C7B1-47D3-B67F-A62EFF666E3E}">
          <x14:id>{A7A086DE-AC59-4F4B-BC51-D70810C50187}</x14:id>
        </ext>
      </extLst>
    </cfRule>
  </conditionalFormatting>
  <conditionalFormatting sqref="T4:W11">
    <cfRule type="dataBar" priority="20">
      <dataBar>
        <cfvo type="min"/>
        <cfvo type="max"/>
        <color rgb="FF638EC6"/>
      </dataBar>
      <extLst>
        <ext xmlns:x14="http://schemas.microsoft.com/office/spreadsheetml/2009/9/main" uri="{B025F937-C7B1-47D3-B67F-A62EFF666E3E}">
          <x14:id>{D3EC3F4D-8D7A-4926-B43F-79E65D9365E0}</x14:id>
        </ext>
      </extLst>
    </cfRule>
  </conditionalFormatting>
  <conditionalFormatting sqref="T15:W22">
    <cfRule type="dataBar" priority="21">
      <dataBar>
        <cfvo type="min"/>
        <cfvo type="max"/>
        <color rgb="FF63C384"/>
      </dataBar>
      <extLst>
        <ext xmlns:x14="http://schemas.microsoft.com/office/spreadsheetml/2009/9/main" uri="{B025F937-C7B1-47D3-B67F-A62EFF666E3E}">
          <x14:id>{CF5FF410-8E92-4F1F-988C-19C01EEEDFA4}</x14:id>
        </ext>
      </extLst>
    </cfRule>
  </conditionalFormatting>
  <conditionalFormatting sqref="T26:W33">
    <cfRule type="dataBar" priority="22">
      <dataBar>
        <cfvo type="min"/>
        <cfvo type="max"/>
        <color rgb="FFFF555A"/>
      </dataBar>
      <extLst>
        <ext xmlns:x14="http://schemas.microsoft.com/office/spreadsheetml/2009/9/main" uri="{B025F937-C7B1-47D3-B67F-A62EFF666E3E}">
          <x14:id>{AAD80B83-42FE-4C18-81F7-DCDADC525597}</x14:id>
        </ext>
      </extLst>
    </cfRule>
  </conditionalFormatting>
  <conditionalFormatting sqref="H4:K11">
    <cfRule type="dataBar" priority="18">
      <dataBar>
        <cfvo type="min"/>
        <cfvo type="max"/>
        <color rgb="FF638EC6"/>
      </dataBar>
      <extLst>
        <ext xmlns:x14="http://schemas.microsoft.com/office/spreadsheetml/2009/9/main" uri="{B025F937-C7B1-47D3-B67F-A62EFF666E3E}">
          <x14:id>{43C5F4F7-CB48-4B93-8C59-E2CDF89AF261}</x14:id>
        </ext>
      </extLst>
    </cfRule>
  </conditionalFormatting>
  <conditionalFormatting sqref="H15:K22">
    <cfRule type="dataBar" priority="19">
      <dataBar>
        <cfvo type="min"/>
        <cfvo type="max"/>
        <color rgb="FF63C384"/>
      </dataBar>
      <extLst>
        <ext xmlns:x14="http://schemas.microsoft.com/office/spreadsheetml/2009/9/main" uri="{B025F937-C7B1-47D3-B67F-A62EFF666E3E}">
          <x14:id>{37069489-63A7-4DF5-A6FE-2964B9FA9C8B}</x14:id>
        </ext>
      </extLst>
    </cfRule>
  </conditionalFormatting>
  <conditionalFormatting sqref="H26:K33">
    <cfRule type="dataBar" priority="17">
      <dataBar>
        <cfvo type="min"/>
        <cfvo type="max"/>
        <color rgb="FFFF555A"/>
      </dataBar>
      <extLst>
        <ext xmlns:x14="http://schemas.microsoft.com/office/spreadsheetml/2009/9/main" uri="{B025F937-C7B1-47D3-B67F-A62EFF666E3E}">
          <x14:id>{BFCA6BAC-E9ED-401D-ACC9-002FC61EA4C7}</x14:id>
        </ext>
      </extLst>
    </cfRule>
  </conditionalFormatting>
  <conditionalFormatting sqref="B38:E45">
    <cfRule type="dataBar" priority="14">
      <dataBar>
        <cfvo type="min"/>
        <cfvo type="max"/>
        <color rgb="FF638EC6"/>
      </dataBar>
      <extLst>
        <ext xmlns:x14="http://schemas.microsoft.com/office/spreadsheetml/2009/9/main" uri="{B025F937-C7B1-47D3-B67F-A62EFF666E3E}">
          <x14:id>{B588CB38-2E9F-43B3-BBB1-BF3FDE61EFB8}</x14:id>
        </ext>
      </extLst>
    </cfRule>
  </conditionalFormatting>
  <conditionalFormatting sqref="B49:E56">
    <cfRule type="dataBar" priority="15">
      <dataBar>
        <cfvo type="min"/>
        <cfvo type="max"/>
        <color rgb="FF63C384"/>
      </dataBar>
      <extLst>
        <ext xmlns:x14="http://schemas.microsoft.com/office/spreadsheetml/2009/9/main" uri="{B025F937-C7B1-47D3-B67F-A62EFF666E3E}">
          <x14:id>{7C1655CD-5628-4856-A01C-2524CB170D9F}</x14:id>
        </ext>
      </extLst>
    </cfRule>
  </conditionalFormatting>
  <conditionalFormatting sqref="B60:E67">
    <cfRule type="dataBar" priority="16">
      <dataBar>
        <cfvo type="min"/>
        <cfvo type="max"/>
        <color rgb="FFFF555A"/>
      </dataBar>
      <extLst>
        <ext xmlns:x14="http://schemas.microsoft.com/office/spreadsheetml/2009/9/main" uri="{B025F937-C7B1-47D3-B67F-A62EFF666E3E}">
          <x14:id>{A4732D8D-642D-4B42-81E0-3FF9C39FC1B6}</x14:id>
        </ext>
      </extLst>
    </cfRule>
  </conditionalFormatting>
  <conditionalFormatting sqref="H38:K45">
    <cfRule type="dataBar" priority="11">
      <dataBar>
        <cfvo type="min"/>
        <cfvo type="max"/>
        <color rgb="FF638EC6"/>
      </dataBar>
      <extLst>
        <ext xmlns:x14="http://schemas.microsoft.com/office/spreadsheetml/2009/9/main" uri="{B025F937-C7B1-47D3-B67F-A62EFF666E3E}">
          <x14:id>{E3DC93D1-3A5E-4AF2-AD09-8D6C330ACD48}</x14:id>
        </ext>
      </extLst>
    </cfRule>
  </conditionalFormatting>
  <conditionalFormatting sqref="H49:K56">
    <cfRule type="dataBar" priority="12">
      <dataBar>
        <cfvo type="min"/>
        <cfvo type="max"/>
        <color rgb="FF63C384"/>
      </dataBar>
      <extLst>
        <ext xmlns:x14="http://schemas.microsoft.com/office/spreadsheetml/2009/9/main" uri="{B025F937-C7B1-47D3-B67F-A62EFF666E3E}">
          <x14:id>{0C61DEAE-DCF6-43CE-91F7-9E32615D150B}</x14:id>
        </ext>
      </extLst>
    </cfRule>
  </conditionalFormatting>
  <conditionalFormatting sqref="H60:K67">
    <cfRule type="dataBar" priority="13">
      <dataBar>
        <cfvo type="min"/>
        <cfvo type="max"/>
        <color rgb="FFFF555A"/>
      </dataBar>
      <extLst>
        <ext xmlns:x14="http://schemas.microsoft.com/office/spreadsheetml/2009/9/main" uri="{B025F937-C7B1-47D3-B67F-A62EFF666E3E}">
          <x14:id>{E633FAEE-B2A4-455B-842E-3D5863BC0E83}</x14:id>
        </ext>
      </extLst>
    </cfRule>
  </conditionalFormatting>
  <conditionalFormatting sqref="N38:Q45">
    <cfRule type="dataBar" priority="8">
      <dataBar>
        <cfvo type="min"/>
        <cfvo type="max"/>
        <color rgb="FF638EC6"/>
      </dataBar>
      <extLst>
        <ext xmlns:x14="http://schemas.microsoft.com/office/spreadsheetml/2009/9/main" uri="{B025F937-C7B1-47D3-B67F-A62EFF666E3E}">
          <x14:id>{99203A70-F150-4F8F-BF4C-02C339F701F2}</x14:id>
        </ext>
      </extLst>
    </cfRule>
  </conditionalFormatting>
  <conditionalFormatting sqref="N49:Q56">
    <cfRule type="dataBar" priority="9">
      <dataBar>
        <cfvo type="min"/>
        <cfvo type="max"/>
        <color rgb="FF63C384"/>
      </dataBar>
      <extLst>
        <ext xmlns:x14="http://schemas.microsoft.com/office/spreadsheetml/2009/9/main" uri="{B025F937-C7B1-47D3-B67F-A62EFF666E3E}">
          <x14:id>{3ED58BAC-E658-4EE0-BFCF-615738CEB808}</x14:id>
        </ext>
      </extLst>
    </cfRule>
  </conditionalFormatting>
  <conditionalFormatting sqref="N60:Q67">
    <cfRule type="dataBar" priority="10">
      <dataBar>
        <cfvo type="min"/>
        <cfvo type="max"/>
        <color rgb="FFFF555A"/>
      </dataBar>
      <extLst>
        <ext xmlns:x14="http://schemas.microsoft.com/office/spreadsheetml/2009/9/main" uri="{B025F937-C7B1-47D3-B67F-A62EFF666E3E}">
          <x14:id>{2D7C3DCC-F612-4350-AD1E-E07174C7074B}</x14:id>
        </ext>
      </extLst>
    </cfRule>
  </conditionalFormatting>
  <conditionalFormatting sqref="T38:W45">
    <cfRule type="dataBar" priority="5">
      <dataBar>
        <cfvo type="min"/>
        <cfvo type="max"/>
        <color rgb="FF638EC6"/>
      </dataBar>
      <extLst>
        <ext xmlns:x14="http://schemas.microsoft.com/office/spreadsheetml/2009/9/main" uri="{B025F937-C7B1-47D3-B67F-A62EFF666E3E}">
          <x14:id>{EA25AB11-9870-4697-A23B-9ACEF468D341}</x14:id>
        </ext>
      </extLst>
    </cfRule>
  </conditionalFormatting>
  <conditionalFormatting sqref="T49:W56">
    <cfRule type="dataBar" priority="6">
      <dataBar>
        <cfvo type="min"/>
        <cfvo type="max"/>
        <color rgb="FF63C384"/>
      </dataBar>
      <extLst>
        <ext xmlns:x14="http://schemas.microsoft.com/office/spreadsheetml/2009/9/main" uri="{B025F937-C7B1-47D3-B67F-A62EFF666E3E}">
          <x14:id>{2AD82558-D766-4947-B858-069EA8A99E0F}</x14:id>
        </ext>
      </extLst>
    </cfRule>
  </conditionalFormatting>
  <conditionalFormatting sqref="T60:W67">
    <cfRule type="dataBar" priority="7">
      <dataBar>
        <cfvo type="min"/>
        <cfvo type="max"/>
        <color rgb="FFFF555A"/>
      </dataBar>
      <extLst>
        <ext xmlns:x14="http://schemas.microsoft.com/office/spreadsheetml/2009/9/main" uri="{B025F937-C7B1-47D3-B67F-A62EFF666E3E}">
          <x14:id>{14DA7570-0224-4A52-BB2E-8FE585D8D53E}</x14:id>
        </ext>
      </extLst>
    </cfRule>
  </conditionalFormatting>
  <conditionalFormatting sqref="B5:E10 B14:E19">
    <cfRule type="colorScale" priority="4">
      <colorScale>
        <cfvo type="min"/>
        <cfvo type="percentile" val="50"/>
        <cfvo type="max"/>
        <color rgb="FFF8696B"/>
        <color rgb="FFFFEB84"/>
        <color rgb="FF63BE7B"/>
      </colorScale>
    </cfRule>
  </conditionalFormatting>
  <conditionalFormatting sqref="C23:C33">
    <cfRule type="dataBar" priority="3">
      <dataBar>
        <cfvo type="min"/>
        <cfvo type="max"/>
        <color rgb="FFFFB628"/>
      </dataBar>
      <extLst>
        <ext xmlns:x14="http://schemas.microsoft.com/office/spreadsheetml/2009/9/main" uri="{B025F937-C7B1-47D3-B67F-A62EFF666E3E}">
          <x14:id>{D904430E-7539-499F-8F1A-6CF6D901828E}</x14:id>
        </ext>
      </extLst>
    </cfRule>
  </conditionalFormatting>
  <conditionalFormatting sqref="A22:C33 A34:XFD1048576 E22:XFD33 A1:XFD2 A21:B21 D21:XFD21 F3:XFD20 B4:E11 A3:B3 B13:E19 B12 A4:A19">
    <cfRule type="containsErrors" dxfId="2" priority="79">
      <formula>ISERROR(A1)</formula>
    </cfRule>
  </conditionalFormatting>
  <conditionalFormatting sqref="A1:W2 A22:W102 A21:B21 D21:W21 F3:W20 B4:E11 A3:B3 B13:E19 B12 A4:A19">
    <cfRule type="cellIs" dxfId="1" priority="1" operator="equal">
      <formula>0</formula>
    </cfRule>
  </conditionalFormatting>
  <printOptions horizontalCentered="1" verticalCentered="1"/>
  <pageMargins left="0.11811023622047245" right="0.31496062992125984" top="0.15748031496062992" bottom="0.15748031496062992" header="0.11811023622047245" footer="0.11811023622047245"/>
  <pageSetup paperSize="9" scale="77" fitToHeight="0" orientation="landscape" r:id="rId1"/>
  <rowBreaks count="3" manualBreakCount="3">
    <brk id="34" max="22" man="1"/>
    <brk id="68" max="22" man="1"/>
    <brk id="134" max="16383" man="1"/>
  </rowBreaks>
  <extLst>
    <ext xmlns:x14="http://schemas.microsoft.com/office/spreadsheetml/2009/9/main" uri="{78C0D931-6437-407d-A8EE-F0AAD7539E65}">
      <x14:conditionalFormattings>
        <x14:conditionalFormatting xmlns:xm="http://schemas.microsoft.com/office/excel/2006/main">
          <x14:cfRule type="dataBar" id="{C7402BA6-38F7-40FF-BBDB-7F616FB1E35D}">
            <x14:dataBar minLength="0" maxLength="100" border="1" negativeBarBorderColorSameAsPositive="0">
              <x14:cfvo type="autoMin"/>
              <x14:cfvo type="autoMax"/>
              <x14:borderColor rgb="FF638EC6"/>
              <x14:negativeFillColor rgb="FFFF0000"/>
              <x14:negativeBorderColor rgb="FFFF0000"/>
              <x14:axisColor rgb="FF000000"/>
            </x14:dataBar>
          </x14:cfRule>
          <xm:sqref>F4:F21</xm:sqref>
        </x14:conditionalFormatting>
        <x14:conditionalFormatting xmlns:xm="http://schemas.microsoft.com/office/excel/2006/main">
          <x14:cfRule type="dataBar" id="{FE897D80-6447-4E7A-A6B0-78D0F131FFF7}">
            <x14:dataBar minLength="0" maxLength="100" border="1" negativeBarBorderColorSameAsPositive="0">
              <x14:cfvo type="autoMin"/>
              <x14:cfvo type="autoMax"/>
              <x14:borderColor rgb="FF63C384"/>
              <x14:negativeFillColor rgb="FFFF0000"/>
              <x14:negativeBorderColor rgb="FFFF0000"/>
              <x14:axisColor rgb="FF000000"/>
            </x14:dataBar>
          </x14:cfRule>
          <xm:sqref>F25:F32</xm:sqref>
        </x14:conditionalFormatting>
        <x14:conditionalFormatting xmlns:xm="http://schemas.microsoft.com/office/excel/2006/main">
          <x14:cfRule type="dataBar" id="{C2B95703-A552-41CB-BF81-448BA48A927D}">
            <x14:dataBar minLength="0" maxLength="100" border="1" negativeBarBorderColorSameAsPositive="0">
              <x14:cfvo type="autoMin"/>
              <x14:cfvo type="autoMax"/>
              <x14:borderColor rgb="FF638EC6"/>
              <x14:negativeFillColor rgb="FFFF0000"/>
              <x14:negativeBorderColor rgb="FFFF0000"/>
              <x14:axisColor rgb="FF000000"/>
            </x14:dataBar>
          </x14:cfRule>
          <xm:sqref>F72:F79</xm:sqref>
        </x14:conditionalFormatting>
        <x14:conditionalFormatting xmlns:xm="http://schemas.microsoft.com/office/excel/2006/main">
          <x14:cfRule type="dataBar" id="{DA0ECBB8-EA5A-4E0B-898E-257246E13A11}">
            <x14:dataBar minLength="0" maxLength="100" border="1" negativeBarBorderColorSameAsPositive="0">
              <x14:cfvo type="autoMin"/>
              <x14:cfvo type="autoMax"/>
              <x14:borderColor rgb="FF63C384"/>
              <x14:negativeFillColor rgb="FFFF0000"/>
              <x14:negativeBorderColor rgb="FFFF0000"/>
              <x14:axisColor rgb="FF000000"/>
            </x14:dataBar>
          </x14:cfRule>
          <xm:sqref>F84:F90</xm:sqref>
        </x14:conditionalFormatting>
        <x14:conditionalFormatting xmlns:xm="http://schemas.microsoft.com/office/excel/2006/main">
          <x14:cfRule type="dataBar" id="{6F50C112-5688-4FD9-8E8C-7D5021E52EAC}">
            <x14:dataBar minLength="0" maxLength="100" border="1" negativeBarBorderColorSameAsPositive="0">
              <x14:cfvo type="autoMin"/>
              <x14:cfvo type="autoMax"/>
              <x14:borderColor rgb="FFFF555A"/>
              <x14:negativeFillColor rgb="FFFF0000"/>
              <x14:negativeBorderColor rgb="FFFF0000"/>
              <x14:axisColor rgb="FF000000"/>
            </x14:dataBar>
          </x14:cfRule>
          <xm:sqref>F94:F100</xm:sqref>
        </x14:conditionalFormatting>
        <x14:conditionalFormatting xmlns:xm="http://schemas.microsoft.com/office/excel/2006/main">
          <x14:cfRule type="dataBar" id="{0743BB80-1079-4248-9E2B-F705C0CC4160}">
            <x14:dataBar minLength="0" maxLength="100" border="1" negativeBarBorderColorSameAsPositive="0">
              <x14:cfvo type="autoMin"/>
              <x14:cfvo type="autoMax"/>
              <x14:borderColor rgb="FFFF555A"/>
              <x14:negativeFillColor rgb="FFFF0000"/>
              <x14:negativeBorderColor rgb="FFFF0000"/>
              <x14:axisColor rgb="FF000000"/>
            </x14:dataBar>
          </x14:cfRule>
          <xm:sqref>L4:L10</xm:sqref>
        </x14:conditionalFormatting>
        <x14:conditionalFormatting xmlns:xm="http://schemas.microsoft.com/office/excel/2006/main">
          <x14:cfRule type="dataBar" id="{4D3BF9C8-F10D-49B4-B08B-BDFB5C34326B}">
            <x14:dataBar minLength="0" maxLength="100" border="1" negativeBarBorderColorSameAsPositive="0">
              <x14:cfvo type="autoMin"/>
              <x14:cfvo type="autoMax"/>
              <x14:borderColor rgb="FF638EC6"/>
              <x14:negativeFillColor rgb="FFFF0000"/>
              <x14:negativeBorderColor rgb="FFFF0000"/>
              <x14:axisColor rgb="FF000000"/>
            </x14:dataBar>
          </x14:cfRule>
          <xm:sqref>N4:Q11</xm:sqref>
        </x14:conditionalFormatting>
        <x14:conditionalFormatting xmlns:xm="http://schemas.microsoft.com/office/excel/2006/main">
          <x14:cfRule type="dataBar" id="{6C05E62B-A5D3-4E61-83E5-A3CF5832AE5B}">
            <x14:dataBar minLength="0" maxLength="100" border="1" negativeBarBorderColorSameAsPositive="0">
              <x14:cfvo type="autoMin"/>
              <x14:cfvo type="autoMax"/>
              <x14:borderColor rgb="FF63C384"/>
              <x14:negativeFillColor rgb="FFFF0000"/>
              <x14:negativeBorderColor rgb="FFFF0000"/>
              <x14:axisColor rgb="FF000000"/>
            </x14:dataBar>
          </x14:cfRule>
          <xm:sqref>N15:Q22</xm:sqref>
        </x14:conditionalFormatting>
        <x14:conditionalFormatting xmlns:xm="http://schemas.microsoft.com/office/excel/2006/main">
          <x14:cfRule type="dataBar" id="{2F663EE7-5B99-4CB3-A542-62011276C3B9}">
            <x14:dataBar minLength="0" maxLength="100" border="1" negativeBarBorderColorSameAsPositive="0">
              <x14:cfvo type="autoMin"/>
              <x14:cfvo type="autoMax"/>
              <x14:borderColor rgb="FFFF555A"/>
              <x14:negativeFillColor rgb="FFFF0000"/>
              <x14:negativeBorderColor rgb="FFFF0000"/>
              <x14:axisColor rgb="FF000000"/>
            </x14:dataBar>
          </x14:cfRule>
          <xm:sqref>N26:Q33</xm:sqref>
        </x14:conditionalFormatting>
        <x14:conditionalFormatting xmlns:xm="http://schemas.microsoft.com/office/excel/2006/main">
          <x14:cfRule type="dataBar" id="{46CEB603-489F-4234-B18D-448C4A5B4791}">
            <x14:dataBar minLength="0" maxLength="100" border="1" negativeBarBorderColorSameAsPositive="0">
              <x14:cfvo type="autoMin"/>
              <x14:cfvo type="autoMax"/>
              <x14:borderColor rgb="FF638EC6"/>
              <x14:negativeFillColor rgb="FFFF0000"/>
              <x14:negativeBorderColor rgb="FFFF0000"/>
              <x14:axisColor rgb="FF000000"/>
            </x14:dataBar>
          </x14:cfRule>
          <xm:sqref>H72:K79</xm:sqref>
        </x14:conditionalFormatting>
        <x14:conditionalFormatting xmlns:xm="http://schemas.microsoft.com/office/excel/2006/main">
          <x14:cfRule type="dataBar" id="{A6378D90-A6C6-4C0E-A2EF-146CA4F660B6}">
            <x14:dataBar minLength="0" maxLength="100" border="1" negativeBarBorderColorSameAsPositive="0">
              <x14:cfvo type="autoMin"/>
              <x14:cfvo type="autoMax"/>
              <x14:borderColor rgb="FF63C384"/>
              <x14:negativeFillColor rgb="FFFF0000"/>
              <x14:negativeBorderColor rgb="FFFF0000"/>
              <x14:axisColor rgb="FF000000"/>
            </x14:dataBar>
          </x14:cfRule>
          <xm:sqref>H83:K90</xm:sqref>
        </x14:conditionalFormatting>
        <x14:conditionalFormatting xmlns:xm="http://schemas.microsoft.com/office/excel/2006/main">
          <x14:cfRule type="dataBar" id="{9E581CA8-A5F3-4729-8150-D742B7017547}">
            <x14:dataBar minLength="0" maxLength="100" border="1" negativeBarBorderColorSameAsPositive="0">
              <x14:cfvo type="autoMin"/>
              <x14:cfvo type="autoMax"/>
              <x14:borderColor rgb="FFFF555A"/>
              <x14:negativeFillColor rgb="FFFF0000"/>
              <x14:negativeBorderColor rgb="FFFF0000"/>
              <x14:axisColor rgb="FF000000"/>
            </x14:dataBar>
          </x14:cfRule>
          <xm:sqref>H94:K101</xm:sqref>
        </x14:conditionalFormatting>
        <x14:conditionalFormatting xmlns:xm="http://schemas.microsoft.com/office/excel/2006/main">
          <x14:cfRule type="dataBar" id="{1EFCE155-C773-490B-8921-F17A5BE8DBC4}">
            <x14:dataBar minLength="0" maxLength="100" border="1" negativeBarBorderColorSameAsPositive="0">
              <x14:cfvo type="autoMin"/>
              <x14:cfvo type="autoMax"/>
              <x14:borderColor rgb="FF638EC6"/>
              <x14:negativeFillColor rgb="FFFF0000"/>
              <x14:negativeBorderColor rgb="FFFF0000"/>
              <x14:axisColor rgb="FF000000"/>
            </x14:dataBar>
          </x14:cfRule>
          <xm:sqref>B72:E79</xm:sqref>
        </x14:conditionalFormatting>
        <x14:conditionalFormatting xmlns:xm="http://schemas.microsoft.com/office/excel/2006/main">
          <x14:cfRule type="dataBar" id="{E3376E2D-96D2-43FE-8E64-7AE904E92229}">
            <x14:dataBar minLength="0" maxLength="100" border="1" negativeBarBorderColorSameAsPositive="0">
              <x14:cfvo type="autoMin"/>
              <x14:cfvo type="autoMax"/>
              <x14:borderColor rgb="FF63C384"/>
              <x14:negativeFillColor rgb="FFFF0000"/>
              <x14:negativeBorderColor rgb="FFFF0000"/>
              <x14:axisColor rgb="FF000000"/>
            </x14:dataBar>
          </x14:cfRule>
          <xm:sqref>B83:E90</xm:sqref>
        </x14:conditionalFormatting>
        <x14:conditionalFormatting xmlns:xm="http://schemas.microsoft.com/office/excel/2006/main">
          <x14:cfRule type="dataBar" id="{0471961C-198B-4A09-B33C-B7BB85A68A06}">
            <x14:dataBar minLength="0" maxLength="100" border="1" negativeBarBorderColorSameAsPositive="0">
              <x14:cfvo type="autoMin"/>
              <x14:cfvo type="autoMax"/>
              <x14:borderColor rgb="FFFF555A"/>
              <x14:negativeFillColor rgb="FFFF0000"/>
              <x14:negativeBorderColor rgb="FFFF0000"/>
              <x14:axisColor rgb="FF000000"/>
            </x14:dataBar>
          </x14:cfRule>
          <xm:sqref>B94:E101</xm:sqref>
        </x14:conditionalFormatting>
        <x14:conditionalFormatting xmlns:xm="http://schemas.microsoft.com/office/excel/2006/main">
          <x14:cfRule type="dataBar" id="{4CFCD443-0288-452D-92C5-2679C8F3D75D}">
            <x14:dataBar minLength="0" maxLength="100" border="1" negativeBarBorderColorSameAsPositive="0">
              <x14:cfvo type="autoMin"/>
              <x14:cfvo type="autoMax"/>
              <x14:borderColor rgb="FF638EC6"/>
              <x14:negativeFillColor rgb="FFFF0000"/>
              <x14:negativeBorderColor rgb="FFFF0000"/>
              <x14:axisColor rgb="FF000000"/>
            </x14:dataBar>
          </x14:cfRule>
          <xm:sqref>T72:W79</xm:sqref>
        </x14:conditionalFormatting>
        <x14:conditionalFormatting xmlns:xm="http://schemas.microsoft.com/office/excel/2006/main">
          <x14:cfRule type="dataBar" id="{8EE02722-8D5D-481A-9CC3-A09A598D6FF1}">
            <x14:dataBar minLength="0" maxLength="100" border="1" negativeBarBorderColorSameAsPositive="0">
              <x14:cfvo type="autoMin"/>
              <x14:cfvo type="autoMax"/>
              <x14:borderColor rgb="FF63C384"/>
              <x14:negativeFillColor rgb="FFFF0000"/>
              <x14:negativeBorderColor rgb="FFFF0000"/>
              <x14:axisColor rgb="FF000000"/>
            </x14:dataBar>
          </x14:cfRule>
          <xm:sqref>T83:W90</xm:sqref>
        </x14:conditionalFormatting>
        <x14:conditionalFormatting xmlns:xm="http://schemas.microsoft.com/office/excel/2006/main">
          <x14:cfRule type="dataBar" id="{07D8DB2A-EA69-42DA-937A-CF414C044956}">
            <x14:dataBar minLength="0" maxLength="100" border="1" negativeBarBorderColorSameAsPositive="0">
              <x14:cfvo type="autoMin"/>
              <x14:cfvo type="autoMax"/>
              <x14:borderColor rgb="FFFF555A"/>
              <x14:negativeFillColor rgb="FFFF0000"/>
              <x14:negativeBorderColor rgb="FFFF0000"/>
              <x14:axisColor rgb="FF000000"/>
            </x14:dataBar>
          </x14:cfRule>
          <xm:sqref>T94:W101</xm:sqref>
        </x14:conditionalFormatting>
        <x14:conditionalFormatting xmlns:xm="http://schemas.microsoft.com/office/excel/2006/main">
          <x14:cfRule type="dataBar" id="{4848284F-3A7C-44B0-AEDD-F24C1E768ED4}">
            <x14:dataBar minLength="0" maxLength="100" border="1" negativeBarBorderColorSameAsPositive="0">
              <x14:cfvo type="autoMin"/>
              <x14:cfvo type="autoMax"/>
              <x14:borderColor rgb="FF638EC6"/>
              <x14:negativeFillColor rgb="FFFF0000"/>
              <x14:negativeBorderColor rgb="FFFF0000"/>
              <x14:axisColor rgb="FF000000"/>
            </x14:dataBar>
          </x14:cfRule>
          <xm:sqref>N72:Q79</xm:sqref>
        </x14:conditionalFormatting>
        <x14:conditionalFormatting xmlns:xm="http://schemas.microsoft.com/office/excel/2006/main">
          <x14:cfRule type="dataBar" id="{7ADF63D5-B360-4A62-A383-445E4C2E38BF}">
            <x14:dataBar minLength="0" maxLength="100" border="1" negativeBarBorderColorSameAsPositive="0">
              <x14:cfvo type="autoMin"/>
              <x14:cfvo type="autoMax"/>
              <x14:borderColor rgb="FF63C384"/>
              <x14:negativeFillColor rgb="FFFF0000"/>
              <x14:negativeBorderColor rgb="FFFF0000"/>
              <x14:axisColor rgb="FF000000"/>
            </x14:dataBar>
          </x14:cfRule>
          <xm:sqref>N83:Q90</xm:sqref>
        </x14:conditionalFormatting>
        <x14:conditionalFormatting xmlns:xm="http://schemas.microsoft.com/office/excel/2006/main">
          <x14:cfRule type="dataBar" id="{A7A086DE-AC59-4F4B-BC51-D70810C50187}">
            <x14:dataBar minLength="0" maxLength="100" border="1" negativeBarBorderColorSameAsPositive="0">
              <x14:cfvo type="autoMin"/>
              <x14:cfvo type="autoMax"/>
              <x14:borderColor rgb="FFFF555A"/>
              <x14:negativeFillColor rgb="FFFF0000"/>
              <x14:negativeBorderColor rgb="FFFF0000"/>
              <x14:axisColor rgb="FF000000"/>
            </x14:dataBar>
          </x14:cfRule>
          <xm:sqref>N94:Q101</xm:sqref>
        </x14:conditionalFormatting>
        <x14:conditionalFormatting xmlns:xm="http://schemas.microsoft.com/office/excel/2006/main">
          <x14:cfRule type="dataBar" id="{D3EC3F4D-8D7A-4926-B43F-79E65D9365E0}">
            <x14:dataBar minLength="0" maxLength="100" border="1" negativeBarBorderColorSameAsPositive="0">
              <x14:cfvo type="autoMin"/>
              <x14:cfvo type="autoMax"/>
              <x14:borderColor rgb="FF638EC6"/>
              <x14:negativeFillColor rgb="FFFF0000"/>
              <x14:negativeBorderColor rgb="FFFF0000"/>
              <x14:axisColor rgb="FF000000"/>
            </x14:dataBar>
          </x14:cfRule>
          <xm:sqref>T4:W11</xm:sqref>
        </x14:conditionalFormatting>
        <x14:conditionalFormatting xmlns:xm="http://schemas.microsoft.com/office/excel/2006/main">
          <x14:cfRule type="dataBar" id="{CF5FF410-8E92-4F1F-988C-19C01EEEDFA4}">
            <x14:dataBar minLength="0" maxLength="100" border="1" negativeBarBorderColorSameAsPositive="0">
              <x14:cfvo type="autoMin"/>
              <x14:cfvo type="autoMax"/>
              <x14:borderColor rgb="FF63C384"/>
              <x14:negativeFillColor rgb="FFFF0000"/>
              <x14:negativeBorderColor rgb="FFFF0000"/>
              <x14:axisColor rgb="FF000000"/>
            </x14:dataBar>
          </x14:cfRule>
          <xm:sqref>T15:W22</xm:sqref>
        </x14:conditionalFormatting>
        <x14:conditionalFormatting xmlns:xm="http://schemas.microsoft.com/office/excel/2006/main">
          <x14:cfRule type="dataBar" id="{AAD80B83-42FE-4C18-81F7-DCDADC525597}">
            <x14:dataBar minLength="0" maxLength="100" border="1" negativeBarBorderColorSameAsPositive="0">
              <x14:cfvo type="autoMin"/>
              <x14:cfvo type="autoMax"/>
              <x14:borderColor rgb="FFFF555A"/>
              <x14:negativeFillColor rgb="FFFF0000"/>
              <x14:negativeBorderColor rgb="FFFF0000"/>
              <x14:axisColor rgb="FF000000"/>
            </x14:dataBar>
          </x14:cfRule>
          <xm:sqref>T26:W33</xm:sqref>
        </x14:conditionalFormatting>
        <x14:conditionalFormatting xmlns:xm="http://schemas.microsoft.com/office/excel/2006/main">
          <x14:cfRule type="dataBar" id="{43C5F4F7-CB48-4B93-8C59-E2CDF89AF261}">
            <x14:dataBar minLength="0" maxLength="100" border="1" negativeBarBorderColorSameAsPositive="0">
              <x14:cfvo type="autoMin"/>
              <x14:cfvo type="autoMax"/>
              <x14:borderColor rgb="FF638EC6"/>
              <x14:negativeFillColor rgb="FFFF0000"/>
              <x14:negativeBorderColor rgb="FFFF0000"/>
              <x14:axisColor rgb="FF000000"/>
            </x14:dataBar>
          </x14:cfRule>
          <xm:sqref>H4:K11</xm:sqref>
        </x14:conditionalFormatting>
        <x14:conditionalFormatting xmlns:xm="http://schemas.microsoft.com/office/excel/2006/main">
          <x14:cfRule type="dataBar" id="{37069489-63A7-4DF5-A6FE-2964B9FA9C8B}">
            <x14:dataBar minLength="0" maxLength="100" border="1" negativeBarBorderColorSameAsPositive="0">
              <x14:cfvo type="autoMin"/>
              <x14:cfvo type="autoMax"/>
              <x14:borderColor rgb="FF63C384"/>
              <x14:negativeFillColor rgb="FFFF0000"/>
              <x14:negativeBorderColor rgb="FFFF0000"/>
              <x14:axisColor rgb="FF000000"/>
            </x14:dataBar>
          </x14:cfRule>
          <xm:sqref>H15:K22</xm:sqref>
        </x14:conditionalFormatting>
        <x14:conditionalFormatting xmlns:xm="http://schemas.microsoft.com/office/excel/2006/main">
          <x14:cfRule type="dataBar" id="{BFCA6BAC-E9ED-401D-ACC9-002FC61EA4C7}">
            <x14:dataBar minLength="0" maxLength="100" border="1" negativeBarBorderColorSameAsPositive="0">
              <x14:cfvo type="autoMin"/>
              <x14:cfvo type="autoMax"/>
              <x14:borderColor rgb="FFFF555A"/>
              <x14:negativeFillColor rgb="FFFF0000"/>
              <x14:negativeBorderColor rgb="FFFF0000"/>
              <x14:axisColor rgb="FF000000"/>
            </x14:dataBar>
          </x14:cfRule>
          <xm:sqref>H26:K33</xm:sqref>
        </x14:conditionalFormatting>
        <x14:conditionalFormatting xmlns:xm="http://schemas.microsoft.com/office/excel/2006/main">
          <x14:cfRule type="dataBar" id="{B588CB38-2E9F-43B3-BBB1-BF3FDE61EFB8}">
            <x14:dataBar minLength="0" maxLength="100" border="1" negativeBarBorderColorSameAsPositive="0">
              <x14:cfvo type="autoMin"/>
              <x14:cfvo type="autoMax"/>
              <x14:borderColor rgb="FF638EC6"/>
              <x14:negativeFillColor rgb="FFFF0000"/>
              <x14:negativeBorderColor rgb="FFFF0000"/>
              <x14:axisColor rgb="FF000000"/>
            </x14:dataBar>
          </x14:cfRule>
          <xm:sqref>B38:E45</xm:sqref>
        </x14:conditionalFormatting>
        <x14:conditionalFormatting xmlns:xm="http://schemas.microsoft.com/office/excel/2006/main">
          <x14:cfRule type="dataBar" id="{7C1655CD-5628-4856-A01C-2524CB170D9F}">
            <x14:dataBar minLength="0" maxLength="100" border="1" negativeBarBorderColorSameAsPositive="0">
              <x14:cfvo type="autoMin"/>
              <x14:cfvo type="autoMax"/>
              <x14:borderColor rgb="FF63C384"/>
              <x14:negativeFillColor rgb="FFFF0000"/>
              <x14:negativeBorderColor rgb="FFFF0000"/>
              <x14:axisColor rgb="FF000000"/>
            </x14:dataBar>
          </x14:cfRule>
          <xm:sqref>B49:E56</xm:sqref>
        </x14:conditionalFormatting>
        <x14:conditionalFormatting xmlns:xm="http://schemas.microsoft.com/office/excel/2006/main">
          <x14:cfRule type="dataBar" id="{A4732D8D-642D-4B42-81E0-3FF9C39FC1B6}">
            <x14:dataBar minLength="0" maxLength="100" border="1" negativeBarBorderColorSameAsPositive="0">
              <x14:cfvo type="autoMin"/>
              <x14:cfvo type="autoMax"/>
              <x14:borderColor rgb="FFFF555A"/>
              <x14:negativeFillColor rgb="FFFF0000"/>
              <x14:negativeBorderColor rgb="FFFF0000"/>
              <x14:axisColor rgb="FF000000"/>
            </x14:dataBar>
          </x14:cfRule>
          <xm:sqref>B60:E67</xm:sqref>
        </x14:conditionalFormatting>
        <x14:conditionalFormatting xmlns:xm="http://schemas.microsoft.com/office/excel/2006/main">
          <x14:cfRule type="dataBar" id="{E3DC93D1-3A5E-4AF2-AD09-8D6C330ACD48}">
            <x14:dataBar minLength="0" maxLength="100" border="1" negativeBarBorderColorSameAsPositive="0">
              <x14:cfvo type="autoMin"/>
              <x14:cfvo type="autoMax"/>
              <x14:borderColor rgb="FF638EC6"/>
              <x14:negativeFillColor rgb="FFFF0000"/>
              <x14:negativeBorderColor rgb="FFFF0000"/>
              <x14:axisColor rgb="FF000000"/>
            </x14:dataBar>
          </x14:cfRule>
          <xm:sqref>H38:K45</xm:sqref>
        </x14:conditionalFormatting>
        <x14:conditionalFormatting xmlns:xm="http://schemas.microsoft.com/office/excel/2006/main">
          <x14:cfRule type="dataBar" id="{0C61DEAE-DCF6-43CE-91F7-9E32615D150B}">
            <x14:dataBar minLength="0" maxLength="100" border="1" negativeBarBorderColorSameAsPositive="0">
              <x14:cfvo type="autoMin"/>
              <x14:cfvo type="autoMax"/>
              <x14:borderColor rgb="FF63C384"/>
              <x14:negativeFillColor rgb="FFFF0000"/>
              <x14:negativeBorderColor rgb="FFFF0000"/>
              <x14:axisColor rgb="FF000000"/>
            </x14:dataBar>
          </x14:cfRule>
          <xm:sqref>H49:K56</xm:sqref>
        </x14:conditionalFormatting>
        <x14:conditionalFormatting xmlns:xm="http://schemas.microsoft.com/office/excel/2006/main">
          <x14:cfRule type="dataBar" id="{E633FAEE-B2A4-455B-842E-3D5863BC0E83}">
            <x14:dataBar minLength="0" maxLength="100" border="1" negativeBarBorderColorSameAsPositive="0">
              <x14:cfvo type="autoMin"/>
              <x14:cfvo type="autoMax"/>
              <x14:borderColor rgb="FFFF555A"/>
              <x14:negativeFillColor rgb="FFFF0000"/>
              <x14:negativeBorderColor rgb="FFFF0000"/>
              <x14:axisColor rgb="FF000000"/>
            </x14:dataBar>
          </x14:cfRule>
          <xm:sqref>H60:K67</xm:sqref>
        </x14:conditionalFormatting>
        <x14:conditionalFormatting xmlns:xm="http://schemas.microsoft.com/office/excel/2006/main">
          <x14:cfRule type="dataBar" id="{99203A70-F150-4F8F-BF4C-02C339F701F2}">
            <x14:dataBar minLength="0" maxLength="100" border="1" negativeBarBorderColorSameAsPositive="0">
              <x14:cfvo type="autoMin"/>
              <x14:cfvo type="autoMax"/>
              <x14:borderColor rgb="FF638EC6"/>
              <x14:negativeFillColor rgb="FFFF0000"/>
              <x14:negativeBorderColor rgb="FFFF0000"/>
              <x14:axisColor rgb="FF000000"/>
            </x14:dataBar>
          </x14:cfRule>
          <xm:sqref>N38:Q45</xm:sqref>
        </x14:conditionalFormatting>
        <x14:conditionalFormatting xmlns:xm="http://schemas.microsoft.com/office/excel/2006/main">
          <x14:cfRule type="dataBar" id="{3ED58BAC-E658-4EE0-BFCF-615738CEB808}">
            <x14:dataBar minLength="0" maxLength="100" border="1" negativeBarBorderColorSameAsPositive="0">
              <x14:cfvo type="autoMin"/>
              <x14:cfvo type="autoMax"/>
              <x14:borderColor rgb="FF63C384"/>
              <x14:negativeFillColor rgb="FFFF0000"/>
              <x14:negativeBorderColor rgb="FFFF0000"/>
              <x14:axisColor rgb="FF000000"/>
            </x14:dataBar>
          </x14:cfRule>
          <xm:sqref>N49:Q56</xm:sqref>
        </x14:conditionalFormatting>
        <x14:conditionalFormatting xmlns:xm="http://schemas.microsoft.com/office/excel/2006/main">
          <x14:cfRule type="dataBar" id="{2D7C3DCC-F612-4350-AD1E-E07174C7074B}">
            <x14:dataBar minLength="0" maxLength="100" border="1" negativeBarBorderColorSameAsPositive="0">
              <x14:cfvo type="autoMin"/>
              <x14:cfvo type="autoMax"/>
              <x14:borderColor rgb="FFFF555A"/>
              <x14:negativeFillColor rgb="FFFF0000"/>
              <x14:negativeBorderColor rgb="FFFF0000"/>
              <x14:axisColor rgb="FF000000"/>
            </x14:dataBar>
          </x14:cfRule>
          <xm:sqref>N60:Q67</xm:sqref>
        </x14:conditionalFormatting>
        <x14:conditionalFormatting xmlns:xm="http://schemas.microsoft.com/office/excel/2006/main">
          <x14:cfRule type="dataBar" id="{EA25AB11-9870-4697-A23B-9ACEF468D341}">
            <x14:dataBar minLength="0" maxLength="100" border="1" negativeBarBorderColorSameAsPositive="0">
              <x14:cfvo type="autoMin"/>
              <x14:cfvo type="autoMax"/>
              <x14:borderColor rgb="FF638EC6"/>
              <x14:negativeFillColor rgb="FFFF0000"/>
              <x14:negativeBorderColor rgb="FFFF0000"/>
              <x14:axisColor rgb="FF000000"/>
            </x14:dataBar>
          </x14:cfRule>
          <xm:sqref>T38:W45</xm:sqref>
        </x14:conditionalFormatting>
        <x14:conditionalFormatting xmlns:xm="http://schemas.microsoft.com/office/excel/2006/main">
          <x14:cfRule type="dataBar" id="{2AD82558-D766-4947-B858-069EA8A99E0F}">
            <x14:dataBar minLength="0" maxLength="100" border="1" negativeBarBorderColorSameAsPositive="0">
              <x14:cfvo type="autoMin"/>
              <x14:cfvo type="autoMax"/>
              <x14:borderColor rgb="FF63C384"/>
              <x14:negativeFillColor rgb="FFFF0000"/>
              <x14:negativeBorderColor rgb="FFFF0000"/>
              <x14:axisColor rgb="FF000000"/>
            </x14:dataBar>
          </x14:cfRule>
          <xm:sqref>T49:W56</xm:sqref>
        </x14:conditionalFormatting>
        <x14:conditionalFormatting xmlns:xm="http://schemas.microsoft.com/office/excel/2006/main">
          <x14:cfRule type="dataBar" id="{14DA7570-0224-4A52-BB2E-8FE585D8D53E}">
            <x14:dataBar minLength="0" maxLength="100" border="1" negativeBarBorderColorSameAsPositive="0">
              <x14:cfvo type="autoMin"/>
              <x14:cfvo type="autoMax"/>
              <x14:borderColor rgb="FFFF555A"/>
              <x14:negativeFillColor rgb="FFFF0000"/>
              <x14:negativeBorderColor rgb="FFFF0000"/>
              <x14:axisColor rgb="FF000000"/>
            </x14:dataBar>
          </x14:cfRule>
          <xm:sqref>T60:W67</xm:sqref>
        </x14:conditionalFormatting>
        <x14:conditionalFormatting xmlns:xm="http://schemas.microsoft.com/office/excel/2006/main">
          <x14:cfRule type="dataBar" id="{D904430E-7539-499F-8F1A-6CF6D901828E}">
            <x14:dataBar minLength="0" maxLength="100" gradient="0">
              <x14:cfvo type="autoMin"/>
              <x14:cfvo type="autoMax"/>
              <x14:negativeFillColor rgb="FFFF0000"/>
              <x14:axisColor rgb="FF000000"/>
            </x14:dataBar>
          </x14:cfRule>
          <xm:sqref>C23:C33</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E2:I9"/>
  <sheetViews>
    <sheetView workbookViewId="0">
      <selection activeCell="I7" sqref="I7"/>
    </sheetView>
  </sheetViews>
  <sheetFormatPr defaultRowHeight="12.75" x14ac:dyDescent="0.2"/>
  <sheetData>
    <row r="2" spans="5:9" x14ac:dyDescent="0.2">
      <c r="E2" s="1" t="s">
        <v>10</v>
      </c>
    </row>
    <row r="3" spans="5:9" x14ac:dyDescent="0.2">
      <c r="E3" s="1" t="s">
        <v>6</v>
      </c>
    </row>
    <row r="4" spans="5:9" x14ac:dyDescent="0.2">
      <c r="E4">
        <v>1</v>
      </c>
      <c r="F4" t="s">
        <v>36</v>
      </c>
      <c r="I4" t="s">
        <v>41</v>
      </c>
    </row>
    <row r="5" spans="5:9" x14ac:dyDescent="0.2">
      <c r="E5" s="1">
        <v>2</v>
      </c>
      <c r="F5" t="s">
        <v>37</v>
      </c>
      <c r="I5" s="1" t="s">
        <v>44</v>
      </c>
    </row>
    <row r="6" spans="5:9" x14ac:dyDescent="0.2">
      <c r="E6" s="1">
        <v>3</v>
      </c>
      <c r="F6" t="s">
        <v>38</v>
      </c>
      <c r="I6" s="1" t="s">
        <v>60</v>
      </c>
    </row>
    <row r="7" spans="5:9" x14ac:dyDescent="0.2">
      <c r="E7" s="1">
        <v>4</v>
      </c>
      <c r="F7" t="s">
        <v>39</v>
      </c>
    </row>
    <row r="8" spans="5:9" x14ac:dyDescent="0.2">
      <c r="E8">
        <v>5</v>
      </c>
      <c r="F8" t="s">
        <v>40</v>
      </c>
    </row>
    <row r="9" spans="5:9" x14ac:dyDescent="0.2">
      <c r="E9" t="s">
        <v>2</v>
      </c>
      <c r="F9" t="s">
        <v>35</v>
      </c>
    </row>
  </sheetData>
  <sortState ref="E3:F8">
    <sortCondition ref="F3:F8"/>
  </sortState>
  <conditionalFormatting sqref="I4:I6">
    <cfRule type="containsErrors" dxfId="0" priority="1">
      <formula>ISERROR(I4)</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Welcome</vt:lpstr>
      <vt:lpstr>Assessment Input</vt:lpstr>
      <vt:lpstr>Statistics</vt:lpstr>
      <vt:lpstr>Sheet1</vt:lpstr>
      <vt:lpstr>'Assessment Input'!Print_Area</vt:lpstr>
      <vt:lpstr>Statistics!Print_Area</vt:lpstr>
      <vt:lpstr>'Assessment Input'!Print_Titles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 Green</dc:creator>
  <cp:lastModifiedBy>Martin</cp:lastModifiedBy>
  <cp:lastPrinted>2016-05-10T05:04:04Z</cp:lastPrinted>
  <dcterms:created xsi:type="dcterms:W3CDTF">2013-06-14T09:09:15Z</dcterms:created>
  <dcterms:modified xsi:type="dcterms:W3CDTF">2017-07-02T18:49:26Z</dcterms:modified>
</cp:coreProperties>
</file>